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fla.sharepoint.com/sites/wp_Projects58591/Documents/08 Sameiginlegt/Verklýsing/"/>
    </mc:Choice>
  </mc:AlternateContent>
  <xr:revisionPtr revIDLastSave="240" documentId="8_{64B2AC01-249F-4CDA-A505-AD6983A1A3C5}" xr6:coauthVersionLast="47" xr6:coauthVersionMax="47" xr10:uidLastSave="{559DA25B-7B3A-4B64-92F7-1C5C6EA2A7D0}"/>
  <bookViews>
    <workbookView xWindow="-120" yWindow="-120" windowWidth="29040" windowHeight="15720" activeTab="1" xr2:uid="{B4D4E9C4-0DD2-44FE-BD9B-BCB4DCDAA745}"/>
  </bookViews>
  <sheets>
    <sheet name="Safnblað" sheetId="1" r:id="rId1"/>
    <sheet name="Tilboðsskrá" sheetId="2" r:id="rId2"/>
  </sheets>
  <definedNames>
    <definedName name="_Ref298073617" localSheetId="1">Tilboðsskrá!#REF!</definedName>
    <definedName name="_Toc138831391" localSheetId="1">Tilboðsskrá!#REF!</definedName>
    <definedName name="_Toc292451354" localSheetId="1">Tilboðsskrá!$C$36</definedName>
    <definedName name="_Toc297635477" localSheetId="1">Tilboðsskrá!#REF!</definedName>
    <definedName name="_Toc297635478" localSheetId="1">Tilboðsskrá!#REF!</definedName>
    <definedName name="_Toc297841592" localSheetId="1">Tilboðsskrá!#REF!</definedName>
    <definedName name="_Toc298082317" localSheetId="1">Tilboðsskrá!#REF!</definedName>
    <definedName name="_Toc298082318" localSheetId="1">Tilboðsskrá!#REF!</definedName>
    <definedName name="_Toc298906342" localSheetId="1">Tilboðsskrá!$C$38</definedName>
    <definedName name="_Toc380255449" localSheetId="1">Tilboðsskrá!#REF!</definedName>
    <definedName name="_Toc41101614" localSheetId="1">Tilboðsskrá!#REF!</definedName>
    <definedName name="_xlnm.Print_Area" localSheetId="0">Safnblað!$A$2:$F$24</definedName>
    <definedName name="_xlnm.Print_Area" localSheetId="1">Tilboðsskrá!$B$4:$H$124</definedName>
    <definedName name="_xlnm.Print_Titles" localSheetId="1">Tilboðsskrá!$5:$6</definedName>
    <definedName name="_xlnm.Print_Titles">Tilboðsskrá!$4:$4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2" l="1"/>
  <c r="H53" i="2"/>
  <c r="H101" i="2"/>
  <c r="H100" i="2"/>
  <c r="H103" i="2"/>
  <c r="H96" i="2"/>
  <c r="H94" i="2"/>
  <c r="H92" i="2"/>
  <c r="H90" i="2"/>
  <c r="H89" i="2"/>
  <c r="E62" i="2"/>
  <c r="H62" i="2" s="1"/>
  <c r="E63" i="2"/>
  <c r="H63" i="2" s="1"/>
  <c r="E57" i="2"/>
  <c r="E56" i="2"/>
  <c r="E52" i="2"/>
  <c r="H52" i="2" s="1"/>
  <c r="E51" i="2"/>
  <c r="H51" i="2" s="1"/>
  <c r="E49" i="2"/>
  <c r="E69" i="2"/>
  <c r="E68" i="2"/>
  <c r="E60" i="2"/>
  <c r="H77" i="2"/>
  <c r="E75" i="2"/>
  <c r="E71" i="2"/>
  <c r="H73" i="2"/>
  <c r="H74" i="2"/>
  <c r="E45" i="2"/>
  <c r="E43" i="2"/>
  <c r="E41" i="2"/>
  <c r="E39" i="2"/>
  <c r="E40" i="2"/>
  <c r="H10" i="2"/>
  <c r="H12" i="2"/>
  <c r="H13" i="2"/>
  <c r="H14" i="2"/>
  <c r="H15" i="2"/>
  <c r="H16" i="2"/>
  <c r="H17" i="2"/>
  <c r="H18" i="2"/>
  <c r="E11" i="2"/>
  <c r="H11" i="2" s="1"/>
  <c r="H116" i="2" l="1"/>
  <c r="H123" i="2"/>
  <c r="H122" i="2"/>
  <c r="H120" i="2"/>
  <c r="H119" i="2"/>
  <c r="H117" i="2"/>
  <c r="H112" i="2"/>
  <c r="H110" i="2"/>
  <c r="H109" i="2"/>
  <c r="H108" i="2"/>
  <c r="H107" i="2"/>
  <c r="H106" i="2"/>
  <c r="H105" i="2"/>
  <c r="H98" i="2"/>
  <c r="H87" i="2"/>
  <c r="H85" i="2"/>
  <c r="H81" i="2"/>
  <c r="H80" i="2"/>
  <c r="H79" i="2"/>
  <c r="H64" i="2"/>
  <c r="H60" i="2"/>
  <c r="H59" i="2"/>
  <c r="H58" i="2"/>
  <c r="H57" i="2"/>
  <c r="H56" i="2"/>
  <c r="H49" i="2"/>
  <c r="H43" i="2"/>
  <c r="H69" i="2"/>
  <c r="B16" i="1"/>
  <c r="B17" i="1"/>
  <c r="A17" i="1"/>
  <c r="A16" i="1"/>
  <c r="C124" i="2"/>
  <c r="C113" i="2"/>
  <c r="H68" i="2"/>
  <c r="H44" i="2"/>
  <c r="H40" i="2"/>
  <c r="B15" i="1"/>
  <c r="A15" i="1"/>
  <c r="B14" i="1"/>
  <c r="A14" i="1"/>
  <c r="H71" i="2"/>
  <c r="H76" i="2"/>
  <c r="H75" i="2"/>
  <c r="H70" i="2"/>
  <c r="H55" i="2"/>
  <c r="H45" i="2"/>
  <c r="H41" i="2"/>
  <c r="C82" i="2"/>
  <c r="C65" i="2"/>
  <c r="C46" i="2"/>
  <c r="H29" i="2"/>
  <c r="H9" i="2"/>
  <c r="B13" i="1"/>
  <c r="A13" i="1"/>
  <c r="H23" i="2"/>
  <c r="H24" i="2"/>
  <c r="H25" i="2"/>
  <c r="H26" i="2"/>
  <c r="H28" i="2"/>
  <c r="H30" i="2"/>
  <c r="H31" i="2"/>
  <c r="H32" i="2"/>
  <c r="C19" i="2"/>
  <c r="C33" i="2"/>
  <c r="A6" i="1"/>
  <c r="B6" i="1"/>
  <c r="A7" i="1"/>
  <c r="B7" i="1"/>
  <c r="A8" i="1"/>
  <c r="B8" i="1"/>
  <c r="B12" i="1"/>
  <c r="A12" i="1"/>
  <c r="H39" i="2"/>
  <c r="H113" i="2" l="1"/>
  <c r="D16" i="1" s="1"/>
  <c r="H65" i="2"/>
  <c r="D14" i="1" s="1"/>
  <c r="H82" i="2"/>
  <c r="D15" i="1" s="1"/>
  <c r="H124" i="2"/>
  <c r="D17" i="1" s="1"/>
  <c r="H46" i="2"/>
  <c r="D13" i="1" s="1"/>
  <c r="H33" i="2"/>
  <c r="D8" i="1" s="1"/>
  <c r="H19" i="2"/>
  <c r="D7" i="1" s="1"/>
  <c r="D10" i="1" l="1"/>
  <c r="D19" i="1"/>
  <c r="D21" i="1" l="1"/>
</calcChain>
</file>

<file path=xl/sharedStrings.xml><?xml version="1.0" encoding="utf-8"?>
<sst xmlns="http://schemas.openxmlformats.org/spreadsheetml/2006/main" count="258" uniqueCount="174">
  <si>
    <t>Verk: Dælustöð við Hólmatún</t>
  </si>
  <si>
    <t xml:space="preserve">         SAFNBLAÐ</t>
  </si>
  <si>
    <t>kr.</t>
  </si>
  <si>
    <t>Samtals 1.kafli</t>
  </si>
  <si>
    <t>Samtals 2.kafli</t>
  </si>
  <si>
    <t>SAMTALS FLUTT Á TILBOÐSBLAÐ</t>
  </si>
  <si>
    <t>KR.</t>
  </si>
  <si>
    <t>TILBOÐSSKRÁ</t>
  </si>
  <si>
    <t>Eining</t>
  </si>
  <si>
    <t>Magn</t>
  </si>
  <si>
    <t>Einingarverð</t>
  </si>
  <si>
    <t xml:space="preserve">Verð kr. </t>
  </si>
  <si>
    <t xml:space="preserve"> 1.</t>
  </si>
  <si>
    <t>AÐSTÆÐUR Á VINNUSVÆÐI O.FL.</t>
  </si>
  <si>
    <t xml:space="preserve"> 1.1</t>
  </si>
  <si>
    <t>AÐSTAÐA, FRÁGANGUR O.FL.</t>
  </si>
  <si>
    <t xml:space="preserve"> 1.1.1</t>
  </si>
  <si>
    <t>Aðstaða</t>
  </si>
  <si>
    <t>heild</t>
  </si>
  <si>
    <t xml:space="preserve"> 1.1.2</t>
  </si>
  <si>
    <t>Öryggisráðstafanir</t>
  </si>
  <si>
    <t>Öryggisgirðing sett upp í fyrsta skipti</t>
  </si>
  <si>
    <t>m</t>
  </si>
  <si>
    <t>Öryggisgirðing færð milli staða</t>
  </si>
  <si>
    <t>Merkingar vinnusvæða</t>
  </si>
  <si>
    <t xml:space="preserve"> 1.1.3</t>
  </si>
  <si>
    <t>Frágangur</t>
  </si>
  <si>
    <t>Samtals flutt á safnblað</t>
  </si>
  <si>
    <t xml:space="preserve"> 1.2</t>
  </si>
  <si>
    <t>REIKNINGSVINNA</t>
  </si>
  <si>
    <t>Menn</t>
  </si>
  <si>
    <t>Verkamaður</t>
  </si>
  <si>
    <t>klst</t>
  </si>
  <si>
    <t>Vélamaður / bílstjóri</t>
  </si>
  <si>
    <t>Iðnaðarmaður- Pípulagningamaður, smiður eða garðyrkjumaður</t>
  </si>
  <si>
    <t>Mælingamaður</t>
  </si>
  <si>
    <t>Tæki án vélamanns</t>
  </si>
  <si>
    <t>Hjólavél- t.d. Komatsu PW150 eða sambærileg vél</t>
  </si>
  <si>
    <t>Smágrafa - vél á beltum til graftar meðfram strengjum</t>
  </si>
  <si>
    <t>Traktorsgrafa</t>
  </si>
  <si>
    <t>Vörubíll með krana</t>
  </si>
  <si>
    <t>Vörubíll</t>
  </si>
  <si>
    <t xml:space="preserve"> 2.</t>
  </si>
  <si>
    <t>JARÐVINNA OG LAGNIR</t>
  </si>
  <si>
    <t xml:space="preserve"> 2.1</t>
  </si>
  <si>
    <t>RIF NÚVERANDI YFIRBORÐS</t>
  </si>
  <si>
    <t xml:space="preserve"> 2.1.1</t>
  </si>
  <si>
    <t>Sögun á malbiki</t>
  </si>
  <si>
    <t>Sögun á steypu</t>
  </si>
  <si>
    <t>Sögun kantsteina</t>
  </si>
  <si>
    <t>stk</t>
  </si>
  <si>
    <t xml:space="preserve"> 2.1.2</t>
  </si>
  <si>
    <t>Upprif á malbiki og steypu</t>
  </si>
  <si>
    <t>Upprif á malbiki</t>
  </si>
  <si>
    <r>
      <t>m</t>
    </r>
    <r>
      <rPr>
        <vertAlign val="superscript"/>
        <sz val="11"/>
        <rFont val="Times New Roman"/>
        <family val="1"/>
      </rPr>
      <t>2</t>
    </r>
  </si>
  <si>
    <t>Upprif á steypu</t>
  </si>
  <si>
    <t xml:space="preserve"> 2.1.3</t>
  </si>
  <si>
    <t>Upprif á steyptum kantstein</t>
  </si>
  <si>
    <t xml:space="preserve"> 2.2</t>
  </si>
  <si>
    <t>JARÐVINNA</t>
  </si>
  <si>
    <t xml:space="preserve"> 2.2.1</t>
  </si>
  <si>
    <t>Gröftur</t>
  </si>
  <si>
    <t>Gröftur á skurðbakka/bíl - lagnaskurðir</t>
  </si>
  <si>
    <r>
      <t>m</t>
    </r>
    <r>
      <rPr>
        <vertAlign val="superscript"/>
        <sz val="11"/>
        <rFont val="Times New Roman"/>
        <family val="1"/>
      </rPr>
      <t>3</t>
    </r>
  </si>
  <si>
    <t>Gröftur á skurðbakka/bíl - rampi, dælustöð, hreinsistöð</t>
  </si>
  <si>
    <t>Efni ekið á losunarstað</t>
  </si>
  <si>
    <t xml:space="preserve"> 2.2.2</t>
  </si>
  <si>
    <t>Losun á klöpp</t>
  </si>
  <si>
    <t xml:space="preserve"> 2.2.3</t>
  </si>
  <si>
    <t>Fylling</t>
  </si>
  <si>
    <t>Fylling - næst dælustöð</t>
  </si>
  <si>
    <t>Fylling í lagnaskurði (söndun)</t>
  </si>
  <si>
    <t>Burðarhæf fylling</t>
  </si>
  <si>
    <t xml:space="preserve"> 2.2.4</t>
  </si>
  <si>
    <t>Efra burðarlag</t>
  </si>
  <si>
    <t xml:space="preserve"> 2.2.5</t>
  </si>
  <si>
    <t>Burðarlag í göngustíga/rampa - styrktarlag í götur</t>
  </si>
  <si>
    <t xml:space="preserve"> 2.2.6</t>
  </si>
  <si>
    <t>Mulningur undir malbik í göngustígum</t>
  </si>
  <si>
    <t xml:space="preserve"> 2.2.7</t>
  </si>
  <si>
    <t>Fræsun malbiks</t>
  </si>
  <si>
    <t xml:space="preserve"> 2.3</t>
  </si>
  <si>
    <t>ÝMISS FRÁGANGUR</t>
  </si>
  <si>
    <t xml:space="preserve"> 2.3.2</t>
  </si>
  <si>
    <t>Malbikun</t>
  </si>
  <si>
    <t>Malbikun í götu</t>
  </si>
  <si>
    <t>Malbikun í stíga, rampa</t>
  </si>
  <si>
    <t xml:space="preserve"> 2.3.3</t>
  </si>
  <si>
    <t>Steypt stétt</t>
  </si>
  <si>
    <t xml:space="preserve"> 2.3.4</t>
  </si>
  <si>
    <t>Kantsteinar</t>
  </si>
  <si>
    <t xml:space="preserve"> 2.3.5</t>
  </si>
  <si>
    <t>Þökulögn</t>
  </si>
  <si>
    <t xml:space="preserve"> 2.3.6</t>
  </si>
  <si>
    <t>Sáning</t>
  </si>
  <si>
    <t xml:space="preserve"> 2.3.7</t>
  </si>
  <si>
    <t>Steypa á platta undir brunnum</t>
  </si>
  <si>
    <t>Steypa</t>
  </si>
  <si>
    <t>Mót</t>
  </si>
  <si>
    <t xml:space="preserve"> 2.3.8</t>
  </si>
  <si>
    <t>Undirstöður undir hreinsistöð</t>
  </si>
  <si>
    <t xml:space="preserve"> 2.4</t>
  </si>
  <si>
    <t>LAGNIR VEITUSTOFNANA OG SNJÓBRÆÐSLA</t>
  </si>
  <si>
    <t xml:space="preserve"> 2.4.2</t>
  </si>
  <si>
    <t>Vatnsveita</t>
  </si>
  <si>
    <t>20mm PEH</t>
  </si>
  <si>
    <t xml:space="preserve"> 2.4.3</t>
  </si>
  <si>
    <t>Hitaveita - Einangruð pex rör</t>
  </si>
  <si>
    <t>PEX 25/90</t>
  </si>
  <si>
    <t xml:space="preserve"> 2.4.4</t>
  </si>
  <si>
    <t>Jarðvír</t>
  </si>
  <si>
    <t xml:space="preserve"> 2.4.5</t>
  </si>
  <si>
    <t>Ídráttarrör</t>
  </si>
  <si>
    <t>50mm ídráttarrör</t>
  </si>
  <si>
    <t xml:space="preserve"> 2.4.6</t>
  </si>
  <si>
    <t>Snjóbræðsla</t>
  </si>
  <si>
    <t>PPr Ø25</t>
  </si>
  <si>
    <t xml:space="preserve">Snjóbræðslulagnir PEX Ø25 </t>
  </si>
  <si>
    <t>Frostlögur ethelene glycol</t>
  </si>
  <si>
    <t>L</t>
  </si>
  <si>
    <t>Deilikista fyrir tvær slaufur</t>
  </si>
  <si>
    <t>Söndun</t>
  </si>
  <si>
    <t>m²</t>
  </si>
  <si>
    <t xml:space="preserve"> 2.4.7</t>
  </si>
  <si>
    <t>Niðurföll</t>
  </si>
  <si>
    <t>2 stk 260x300mm ristar með 150mm lögn og tengingum</t>
  </si>
  <si>
    <t xml:space="preserve"> 2.5</t>
  </si>
  <si>
    <t>DÆLUSTÖÐ, HREINSISTÖÐ OG YFIRFALLSBRUNNUR</t>
  </si>
  <si>
    <t xml:space="preserve"> 2.5.2</t>
  </si>
  <si>
    <t>Uppsetning dælustöðvar</t>
  </si>
  <si>
    <t>Tengingar lagna milli dælustöðvareininga</t>
  </si>
  <si>
    <t xml:space="preserve"> 2.5.3</t>
  </si>
  <si>
    <t>Uppsetning yfirfallsbrunns</t>
  </si>
  <si>
    <t>Tengingar lagna milli yfirfallsbr., móttökubr. og útrásarbr.</t>
  </si>
  <si>
    <t xml:space="preserve"> 2.5.4</t>
  </si>
  <si>
    <t>Uppsetning hreinsistöðvar</t>
  </si>
  <si>
    <t>Tengingar lagna við hreinsistöðvargám</t>
  </si>
  <si>
    <t xml:space="preserve"> 1.1.4</t>
  </si>
  <si>
    <t>Þveranir</t>
  </si>
  <si>
    <t>Þverun götu</t>
  </si>
  <si>
    <t>Göngubrú</t>
  </si>
  <si>
    <t xml:space="preserve"> 1.1.5</t>
  </si>
  <si>
    <t>Dælingar</t>
  </si>
  <si>
    <t>Umferðamerki og pollar</t>
  </si>
  <si>
    <t>Umferðarmerki og pollar</t>
  </si>
  <si>
    <t>Ljósastólpar</t>
  </si>
  <si>
    <t xml:space="preserve"> 2.3.9</t>
  </si>
  <si>
    <t xml:space="preserve"> 2.3.10</t>
  </si>
  <si>
    <t>Gróðurlag</t>
  </si>
  <si>
    <t>Akstur með efni innan framkvæmdasvæðis (viðbótarverð við gröft)</t>
  </si>
  <si>
    <t xml:space="preserve"> 2.2.8</t>
  </si>
  <si>
    <t>Meðhöndlun núverandi lagna</t>
  </si>
  <si>
    <t>Þverun lagna og ídráttarröra</t>
  </si>
  <si>
    <t>Samsíða lagnir og ídráttarrör</t>
  </si>
  <si>
    <t>Fráveitulagnir</t>
  </si>
  <si>
    <t>Ø225 PE 100 þrýstilögn SDR 17</t>
  </si>
  <si>
    <t>Ø355 PE 100 þrýstilögn SDR 17</t>
  </si>
  <si>
    <t>Frágangur tenginga og lagnaenda</t>
  </si>
  <si>
    <t>Fullfrágengin tenging/lagnaendi</t>
  </si>
  <si>
    <t>Tengingar við núverandi fráveitukerfi</t>
  </si>
  <si>
    <t>Tengingar við fyrirliggjandi þrýstilögn</t>
  </si>
  <si>
    <t>Leka- og þrýstiprófun fráveitulagna</t>
  </si>
  <si>
    <t>Ø355 PE 100 þrýstilögn SDR 17 - Þrýstiprófun</t>
  </si>
  <si>
    <t>Lokar og spindlar</t>
  </si>
  <si>
    <t>DN80 Renniloki með spindilenda</t>
  </si>
  <si>
    <t xml:space="preserve"> 2.4.8</t>
  </si>
  <si>
    <t xml:space="preserve"> 2.4.9</t>
  </si>
  <si>
    <t>Rafstrengir</t>
  </si>
  <si>
    <t>4x240Al strengur</t>
  </si>
  <si>
    <t xml:space="preserve"> 2.4.10</t>
  </si>
  <si>
    <t xml:space="preserve"> 2.4.11</t>
  </si>
  <si>
    <t xml:space="preserve"> 2.4.12</t>
  </si>
  <si>
    <t>Sögun á steypu, malbiki og kantsteinum</t>
  </si>
  <si>
    <t>Uppsetning tengigrindar (ath verkkaupi skaffar grindina), tilbúin skv. verklýsingu, fyrir minnst 12kW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</si>
</sst>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kr.&quot;_-;\-* #,##0\ &quot;kr.&quot;_-;_-* &quot;-&quot;\ &quot;kr.&quot;_-;_-@_-"/>
    <numFmt numFmtId="165" formatCode="#,##0.0"/>
    <numFmt numFmtId="166" formatCode="0.00_)"/>
    <numFmt numFmtId="167" formatCode="0\ &quot;m²&quot;"/>
    <numFmt numFmtId="168" formatCode="#,##0\ &quot;kr&quot;"/>
  </numFmts>
  <fonts count="41" x14ac:knownFonts="1">
    <font>
      <sz val="12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i/>
      <sz val="16"/>
      <name val="Helv"/>
    </font>
    <font>
      <b/>
      <sz val="10"/>
      <color indexed="8"/>
      <name val="Arial Black"/>
      <family val="2"/>
    </font>
    <font>
      <b/>
      <sz val="10"/>
      <color indexed="8"/>
      <name val="Arial"/>
      <family val="2"/>
    </font>
    <font>
      <sz val="8"/>
      <name val="Times New Roman"/>
      <family val="1"/>
    </font>
    <font>
      <b/>
      <sz val="11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5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3" fillId="16" borderId="0"/>
    <xf numFmtId="0" fontId="21" fillId="17" borderId="1" applyNumberFormat="0" applyAlignment="0" applyProtection="0"/>
    <xf numFmtId="0" fontId="21" fillId="17" borderId="1" applyNumberFormat="0" applyAlignment="0" applyProtection="0"/>
    <xf numFmtId="0" fontId="22" fillId="18" borderId="2" applyNumberFormat="0" applyAlignment="0" applyProtection="0"/>
    <xf numFmtId="0" fontId="22" fillId="18" borderId="2" applyNumberFormat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0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3" fillId="0" borderId="0" applyNumberFormat="0">
      <alignment horizontal="left"/>
    </xf>
    <xf numFmtId="49" fontId="35" fillId="0" borderId="0" applyNumberFormat="0" applyAlignment="0">
      <alignment horizontal="left"/>
    </xf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166" fontId="12" fillId="0" borderId="0"/>
    <xf numFmtId="0" fontId="38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11" fillId="0" borderId="0"/>
    <xf numFmtId="0" fontId="1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38" fillId="0" borderId="0"/>
    <xf numFmtId="0" fontId="11" fillId="0" borderId="0"/>
    <xf numFmtId="0" fontId="1" fillId="0" borderId="0"/>
    <xf numFmtId="0" fontId="2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" fillId="0" borderId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2" fillId="4" borderId="7" applyNumberFormat="0" applyFon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16" borderId="9" applyBorder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2" fillId="0" borderId="11" xfId="0" applyNumberFormat="1" applyFont="1" applyBorder="1"/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0" fontId="2" fillId="0" borderId="0" xfId="0" applyNumberFormat="1" applyFont="1"/>
    <xf numFmtId="14" fontId="3" fillId="0" borderId="0" xfId="0" applyNumberFormat="1" applyFont="1"/>
    <xf numFmtId="0" fontId="7" fillId="0" borderId="0" xfId="0" applyFont="1"/>
    <xf numFmtId="16" fontId="3" fillId="0" borderId="0" xfId="0" applyNumberFormat="1" applyFont="1"/>
    <xf numFmtId="0" fontId="7" fillId="0" borderId="0" xfId="0" applyFont="1" applyAlignment="1">
      <alignment horizontal="left"/>
    </xf>
    <xf numFmtId="3" fontId="6" fillId="0" borderId="0" xfId="69" applyNumberFormat="1" applyFont="1"/>
    <xf numFmtId="0" fontId="6" fillId="0" borderId="0" xfId="0" applyFont="1"/>
    <xf numFmtId="14" fontId="8" fillId="0" borderId="0" xfId="130" applyNumberFormat="1" applyFont="1" applyAlignment="1">
      <alignment horizontal="right"/>
    </xf>
    <xf numFmtId="0" fontId="6" fillId="0" borderId="0" xfId="130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130" applyNumberFormat="1" applyFont="1"/>
    <xf numFmtId="3" fontId="8" fillId="0" borderId="0" xfId="130" applyNumberFormat="1" applyFont="1" applyAlignment="1">
      <alignment horizontal="center"/>
    </xf>
    <xf numFmtId="3" fontId="8" fillId="0" borderId="11" xfId="130" applyNumberFormat="1" applyFont="1" applyBorder="1"/>
    <xf numFmtId="0" fontId="6" fillId="0" borderId="0" xfId="130" applyFont="1"/>
    <xf numFmtId="3" fontId="6" fillId="0" borderId="0" xfId="0" applyNumberFormat="1" applyFont="1"/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6" fillId="0" borderId="0" xfId="69" applyNumberFormat="1" applyFont="1" applyAlignment="1">
      <alignment horizontal="center"/>
    </xf>
    <xf numFmtId="3" fontId="6" fillId="0" borderId="11" xfId="0" applyNumberFormat="1" applyFont="1" applyBorder="1"/>
    <xf numFmtId="3" fontId="2" fillId="0" borderId="0" xfId="0" applyNumberFormat="1" applyFont="1" applyAlignment="1">
      <alignment horizontal="center"/>
    </xf>
    <xf numFmtId="0" fontId="8" fillId="0" borderId="11" xfId="0" applyFont="1" applyBorder="1"/>
    <xf numFmtId="165" fontId="6" fillId="0" borderId="11" xfId="0" applyNumberFormat="1" applyFont="1" applyBorder="1"/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6" fillId="0" borderId="11" xfId="0" applyFont="1" applyBorder="1"/>
    <xf numFmtId="0" fontId="8" fillId="0" borderId="12" xfId="0" applyFont="1" applyBorder="1"/>
    <xf numFmtId="0" fontId="6" fillId="0" borderId="12" xfId="0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8" fillId="0" borderId="0" xfId="0" applyFont="1"/>
    <xf numFmtId="165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8" fillId="0" borderId="0" xfId="130" applyFont="1"/>
    <xf numFmtId="0" fontId="6" fillId="0" borderId="0" xfId="130" applyFont="1" applyAlignment="1">
      <alignment horizontal="center"/>
    </xf>
    <xf numFmtId="3" fontId="6" fillId="0" borderId="0" xfId="130" applyNumberFormat="1" applyFont="1" applyAlignment="1">
      <alignment horizontal="center"/>
    </xf>
    <xf numFmtId="0" fontId="6" fillId="0" borderId="0" xfId="69" applyFont="1" applyAlignment="1">
      <alignment horizontal="center"/>
    </xf>
    <xf numFmtId="3" fontId="6" fillId="0" borderId="11" xfId="69" applyNumberFormat="1" applyFont="1" applyBorder="1"/>
    <xf numFmtId="3" fontId="8" fillId="0" borderId="0" xfId="0" applyNumberFormat="1" applyFont="1" applyAlignment="1">
      <alignment horizontal="center"/>
    </xf>
    <xf numFmtId="3" fontId="8" fillId="0" borderId="11" xfId="0" applyNumberFormat="1" applyFont="1" applyBorder="1"/>
    <xf numFmtId="3" fontId="8" fillId="0" borderId="0" xfId="130" applyNumberFormat="1" applyFont="1"/>
    <xf numFmtId="3" fontId="6" fillId="0" borderId="0" xfId="69" applyNumberFormat="1" applyFont="1" applyProtection="1">
      <protection locked="0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16" fontId="8" fillId="0" borderId="11" xfId="0" applyNumberFormat="1" applyFont="1" applyBorder="1"/>
    <xf numFmtId="16" fontId="8" fillId="0" borderId="0" xfId="130" applyNumberFormat="1" applyFont="1"/>
    <xf numFmtId="165" fontId="6" fillId="0" borderId="12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left"/>
    </xf>
    <xf numFmtId="168" fontId="6" fillId="0" borderId="0" xfId="130" applyNumberFormat="1" applyFont="1"/>
    <xf numFmtId="167" fontId="6" fillId="0" borderId="0" xfId="0" applyNumberFormat="1" applyFont="1" applyAlignment="1">
      <alignment horizontal="center"/>
    </xf>
    <xf numFmtId="3" fontId="6" fillId="0" borderId="11" xfId="69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36" fillId="0" borderId="0" xfId="0" applyFont="1"/>
    <xf numFmtId="0" fontId="37" fillId="0" borderId="0" xfId="0" applyFont="1"/>
    <xf numFmtId="0" fontId="3" fillId="0" borderId="11" xfId="130" applyFont="1" applyBorder="1"/>
    <xf numFmtId="0" fontId="3" fillId="0" borderId="0" xfId="130" applyFont="1"/>
    <xf numFmtId="0" fontId="3" fillId="0" borderId="13" xfId="0" applyFont="1" applyBorder="1"/>
    <xf numFmtId="3" fontId="3" fillId="0" borderId="13" xfId="0" applyNumberFormat="1" applyFont="1" applyBorder="1" applyAlignment="1">
      <alignment horizontal="right"/>
    </xf>
    <xf numFmtId="3" fontId="3" fillId="0" borderId="13" xfId="0" applyNumberFormat="1" applyFont="1" applyBorder="1"/>
    <xf numFmtId="3" fontId="6" fillId="0" borderId="12" xfId="69" applyNumberFormat="1" applyFont="1" applyBorder="1" applyProtection="1">
      <protection locked="0"/>
    </xf>
    <xf numFmtId="0" fontId="8" fillId="0" borderId="14" xfId="0" applyFont="1" applyBorder="1"/>
    <xf numFmtId="3" fontId="2" fillId="0" borderId="11" xfId="0" applyNumberFormat="1" applyFont="1" applyBorder="1" applyAlignment="1">
      <alignment horizontal="right"/>
    </xf>
    <xf numFmtId="0" fontId="39" fillId="0" borderId="0" xfId="154" applyFont="1" applyFill="1"/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</cellXfs>
  <cellStyles count="155">
    <cellStyle name="20% - Accent1 2" xfId="1" xr:uid="{051099A5-B387-4BF8-9AAB-3DE7DF812149}"/>
    <cellStyle name="20% - Accent1 2 2" xfId="2" xr:uid="{ABE6B8D9-87FA-48BD-B801-AE04C28720EE}"/>
    <cellStyle name="20% - Accent2 2" xfId="3" xr:uid="{E8FFED93-6093-47AA-B2C4-F9F380D7A160}"/>
    <cellStyle name="20% - Accent2 2 2" xfId="4" xr:uid="{FD244D8A-3738-46A2-933D-9119D2513D2C}"/>
    <cellStyle name="20% - Accent3 2" xfId="5" xr:uid="{0511A3E9-C2FA-45EE-B36F-8C8419AC7359}"/>
    <cellStyle name="20% - Accent3 2 2" xfId="6" xr:uid="{542A016A-DB3A-4025-85C8-7B3974B66BC8}"/>
    <cellStyle name="20% - Accent4 2" xfId="7" xr:uid="{77BD0959-E9B7-4BBA-ABFF-432CE7AE9D5F}"/>
    <cellStyle name="20% - Accent4 2 2" xfId="8" xr:uid="{B106E3B2-3106-4613-B0F9-75A6FD8D0A9D}"/>
    <cellStyle name="20% - Accent5 2" xfId="9" xr:uid="{F371C6AE-3C35-4BA5-83C8-A5E13917DA2E}"/>
    <cellStyle name="20% - Accent5 2 2" xfId="10" xr:uid="{9A26040B-BAAD-4C20-995E-05AB2D43CF8F}"/>
    <cellStyle name="20% - Accent6 2" xfId="11" xr:uid="{A598842D-7DC9-4384-B7ED-002340BA25C6}"/>
    <cellStyle name="20% - Accent6 2 2" xfId="12" xr:uid="{EDFCE7AB-509B-499C-A8C4-DBF29786AAA2}"/>
    <cellStyle name="40% - Accent1 2" xfId="13" xr:uid="{25DEDA89-74B3-4038-B47B-42B7F81AD6D4}"/>
    <cellStyle name="40% - Accent1 2 2" xfId="14" xr:uid="{6F453B61-7F64-4C72-A9F5-3201458FA159}"/>
    <cellStyle name="40% - Accent2 2" xfId="15" xr:uid="{1BB65133-2166-4C20-BEEF-2E5CAA032CEE}"/>
    <cellStyle name="40% - Accent2 2 2" xfId="16" xr:uid="{2C391A73-8089-495C-A84B-4EA28867BDFF}"/>
    <cellStyle name="40% - Accent3 2" xfId="17" xr:uid="{AD718021-3807-4287-9C56-9B9147760600}"/>
    <cellStyle name="40% - Accent3 2 2" xfId="18" xr:uid="{752C3DE5-C827-41F2-8618-AA73B0A1087D}"/>
    <cellStyle name="40% - Accent4 2" xfId="19" xr:uid="{08241B85-3A90-4428-9546-54972758A6E3}"/>
    <cellStyle name="40% - Accent4 2 2" xfId="20" xr:uid="{4ECA37B1-B287-457C-A2A7-7D6680D20B5F}"/>
    <cellStyle name="40% - Accent5 2" xfId="21" xr:uid="{3BF64BB9-681C-4DDE-85F9-ED026D2EA4FF}"/>
    <cellStyle name="40% - Accent5 2 2" xfId="22" xr:uid="{18E843CE-A4F1-4110-8D56-8463A1A8FC13}"/>
    <cellStyle name="40% - Accent6 2" xfId="23" xr:uid="{25042359-7CDB-414F-960A-28E05EA02B6E}"/>
    <cellStyle name="40% - Accent6 2 2" xfId="24" xr:uid="{D1723F39-4F09-4D6F-A67B-89BC738A8ED8}"/>
    <cellStyle name="60% - Accent1 2" xfId="25" xr:uid="{C3291088-09FD-40B8-9524-4F82D266E0F0}"/>
    <cellStyle name="60% - Accent1 2 2" xfId="26" xr:uid="{17CC282F-3CE8-454F-A943-53C26C394471}"/>
    <cellStyle name="60% - Accent2 2" xfId="27" xr:uid="{44CDC2A6-383A-4E25-91DA-49CEE10F6014}"/>
    <cellStyle name="60% - Accent2 2 2" xfId="28" xr:uid="{771D6972-71C6-4302-AEDA-DA5A07F41321}"/>
    <cellStyle name="60% - Accent3 2" xfId="29" xr:uid="{978964DD-3EDE-4112-82D1-7F4687A6564C}"/>
    <cellStyle name="60% - Accent3 2 2" xfId="30" xr:uid="{1AAE4639-9DD3-4D12-8B02-074EA18D662E}"/>
    <cellStyle name="60% - Accent4 2" xfId="31" xr:uid="{007D008B-AD1B-4D6A-9204-703579A7D019}"/>
    <cellStyle name="60% - Accent4 2 2" xfId="32" xr:uid="{1DE7C0CE-F53D-45BC-8400-F32E3C72F47C}"/>
    <cellStyle name="60% - Accent5 2" xfId="33" xr:uid="{77A6A8CD-BD09-4EF6-A5F8-23ED43550EF0}"/>
    <cellStyle name="60% - Accent5 2 2" xfId="34" xr:uid="{86642075-F1F3-43B9-A098-EF1ECDD4C928}"/>
    <cellStyle name="60% - Accent6 2" xfId="35" xr:uid="{55DA0E80-39E7-468D-BF11-D5E6C4A80957}"/>
    <cellStyle name="60% - Accent6 2 2" xfId="36" xr:uid="{C1AF9A21-1C05-4C6D-A79B-7F66D6631991}"/>
    <cellStyle name="Accent1 2" xfId="37" xr:uid="{C7EE0BD2-0528-43B5-8868-CDA5BA69F58B}"/>
    <cellStyle name="Accent1 2 2" xfId="38" xr:uid="{CF458AF2-0D94-4950-8CAD-04918ECFEF9A}"/>
    <cellStyle name="Accent2 2" xfId="39" xr:uid="{12146D3E-E568-4CD8-97E6-201C54BB63E9}"/>
    <cellStyle name="Accent2 2 2" xfId="40" xr:uid="{8E3DF4C8-71F4-46A5-939B-18C9C11FE1D3}"/>
    <cellStyle name="Accent3 2" xfId="41" xr:uid="{8E647905-7A85-4719-8947-4408D72DF1F5}"/>
    <cellStyle name="Accent3 2 2" xfId="42" xr:uid="{82D173D2-BB57-4A68-89B9-28061C35290E}"/>
    <cellStyle name="Accent4 2" xfId="43" xr:uid="{4678D88F-10C5-4601-9A9C-D8E0AA130E12}"/>
    <cellStyle name="Accent4 2 2" xfId="44" xr:uid="{D21C4BDA-D8B7-411B-BF10-8252CF2FFFB8}"/>
    <cellStyle name="Accent5 2" xfId="45" xr:uid="{800D916B-DA97-41D3-9E72-29C4E9369714}"/>
    <cellStyle name="Accent5 2 2" xfId="46" xr:uid="{12DEBB10-AD38-4E50-9144-E095D8B2EB1A}"/>
    <cellStyle name="Accent6 2" xfId="47" xr:uid="{32FAA95D-C98A-4466-9111-BFFFD5FB17E5}"/>
    <cellStyle name="Accent6 2 2" xfId="48" xr:uid="{507A8221-3D56-4FBE-8D95-A91CD4C2E124}"/>
    <cellStyle name="Bad 2" xfId="49" xr:uid="{6B475D14-382C-4148-A307-9DB74AC81E60}"/>
    <cellStyle name="Bad 2 2" xfId="50" xr:uid="{B8E90128-EB6D-4412-9D16-EE542F3A6D8F}"/>
    <cellStyle name="Brunnabil" xfId="51" xr:uid="{6641B49C-3FA9-4B8E-9899-AECB3B581184}"/>
    <cellStyle name="Calculation 2" xfId="52" xr:uid="{BC0B3FDC-9853-4C4A-9863-7C54E708E808}"/>
    <cellStyle name="Calculation 2 2" xfId="53" xr:uid="{5188BDDE-D997-46DF-868C-63F8359EE2F1}"/>
    <cellStyle name="Check Cell 2" xfId="54" xr:uid="{B905CF91-F550-4610-9CC6-C2E658170170}"/>
    <cellStyle name="Check Cell 2 2" xfId="55" xr:uid="{6AC0FEAE-9011-47AE-896A-F1F8482E635E}"/>
    <cellStyle name="Currency [0] 2" xfId="56" xr:uid="{B4E832BC-A469-489B-B7B1-6ED79B0C17B5}"/>
    <cellStyle name="Currency [0] 2 2" xfId="57" xr:uid="{9E6DED4E-88D3-4F7D-833E-A36ED2E0DA01}"/>
    <cellStyle name="dekkt" xfId="58" xr:uid="{B4E7841A-902B-4238-BF77-0DEFBB58BDBD}"/>
    <cellStyle name="dekkt 2" xfId="59" xr:uid="{9FD46345-5B55-479A-B4D1-CB2648D785E0}"/>
    <cellStyle name="dekkt 2 2" xfId="60" xr:uid="{6A0FDF4E-6336-4509-B930-FBE19762B4AC}"/>
    <cellStyle name="dekkt 3" xfId="61" xr:uid="{22AA21F8-3F19-4B07-A94F-E414F54216A2}"/>
    <cellStyle name="dekkt 3 2" xfId="62" xr:uid="{00E3BB2F-BCD7-47AD-93C8-B17041077E58}"/>
    <cellStyle name="dekkt 4" xfId="63" xr:uid="{2D0617F0-2B5F-46D0-9383-604416C507DA}"/>
    <cellStyle name="dekkt 4 2" xfId="64" xr:uid="{8143C266-E0B0-4039-A50A-EF0CBC1B1D64}"/>
    <cellStyle name="Explanatory Text 2" xfId="65" xr:uid="{B7692BE8-5C1A-476E-BE39-CD5FC812D17A}"/>
    <cellStyle name="Explanatory Text 2 2" xfId="66" xr:uid="{D17F2899-C646-4076-A296-84CF3C0CB7D2}"/>
    <cellStyle name="Good 2" xfId="67" xr:uid="{93F7042D-383A-41C4-BC62-2DAE517C7370}"/>
    <cellStyle name="Good 2 2" xfId="68" xr:uid="{BADDF275-2E06-45AF-A042-D7BC1940599D}"/>
    <cellStyle name="gr5" xfId="69" xr:uid="{C4FA4E9B-6BD9-43C3-834A-41F1C663B410}"/>
    <cellStyle name="gr5 2" xfId="70" xr:uid="{3305D9A7-6721-4DDE-9501-0BB13C7AF7D2}"/>
    <cellStyle name="gr5 2 2" xfId="71" xr:uid="{D3BC7737-A168-463C-BECA-B687E2947C1F}"/>
    <cellStyle name="gr5 3" xfId="72" xr:uid="{9E32494A-28E2-4A10-8DE4-7048FD770F8B}"/>
    <cellStyle name="gr5 3 2" xfId="73" xr:uid="{92A09B3C-6166-43A5-BF4E-CD6D0DE61898}"/>
    <cellStyle name="gr5 4" xfId="74" xr:uid="{4BD3315C-51DF-4A2A-A748-05EBB8933317}"/>
    <cellStyle name="gr5 4 2" xfId="75" xr:uid="{96E2A1DE-7177-4B0C-9D1D-5BD06968CDDF}"/>
    <cellStyle name="gr5 5" xfId="76" xr:uid="{F15853DC-1567-4095-8CB5-8B5498A35245}"/>
    <cellStyle name="gr5 6" xfId="77" xr:uid="{462AB635-A8BB-4CF5-A36D-9ADF75394A81}"/>
    <cellStyle name="gr5 7" xfId="78" xr:uid="{A04D478A-81AA-49B7-8C92-1C64E30A95A8}"/>
    <cellStyle name="H1" xfId="79" xr:uid="{9AEE1254-B1FB-48BF-B542-B4AC7B498973}"/>
    <cellStyle name="H2" xfId="80" xr:uid="{10902978-2367-4FF9-BA16-F704758E265A}"/>
    <cellStyle name="Heading 1 2" xfId="81" xr:uid="{69C815DB-3736-43E1-99A8-916C158851B6}"/>
    <cellStyle name="Heading 1 2 2" xfId="82" xr:uid="{56632302-932F-4598-B136-B7C171CCB289}"/>
    <cellStyle name="Heading 2 2" xfId="83" xr:uid="{B291D38B-CC37-48DC-BA09-BA75573B1614}"/>
    <cellStyle name="Heading 2 2 2" xfId="84" xr:uid="{6B29DCCF-BC82-46D7-B4D2-69EFD52D3D7E}"/>
    <cellStyle name="Heading 3 2" xfId="85" xr:uid="{B7D41B8A-44FD-491D-8A91-86862647C4E6}"/>
    <cellStyle name="Heading 3 2 2" xfId="86" xr:uid="{AE9F83B8-C369-4F6E-852E-022C1F722FCE}"/>
    <cellStyle name="Heading 4 2" xfId="87" xr:uid="{B323FEE7-5A4A-4CEF-8B1B-375AD39DD6DD}"/>
    <cellStyle name="Heading 4 2 2" xfId="88" xr:uid="{34DD2495-98C0-4676-A25C-4A5094E4DA14}"/>
    <cellStyle name="Input 2" xfId="89" xr:uid="{F1DDF75B-5643-4F98-B92A-47F76D7A928C}"/>
    <cellStyle name="Input 2 2" xfId="90" xr:uid="{81D343F0-A6B4-4498-B888-63D2C3458CAB}"/>
    <cellStyle name="Linked Cell 2" xfId="91" xr:uid="{15299A02-C3FF-42E3-A5C1-D14453ADFC54}"/>
    <cellStyle name="Linked Cell 2 2" xfId="92" xr:uid="{DDBE2241-8CB2-48DA-BFE0-2E06D25D7750}"/>
    <cellStyle name="Neutral 2" xfId="93" xr:uid="{01C55585-8A27-4F26-8702-1D63F0FA4B69}"/>
    <cellStyle name="Neutral 2 2" xfId="94" xr:uid="{A6B8AA0E-BF67-471E-999F-4969B35EDD05}"/>
    <cellStyle name="Normal" xfId="0" builtinId="0"/>
    <cellStyle name="Normal - Style1" xfId="95" xr:uid="{EE9BB899-31B2-49C7-9381-C6450624C093}"/>
    <cellStyle name="Normal 10" xfId="96" xr:uid="{1DA27A2F-2DEA-40C3-BFDB-44FB97425157}"/>
    <cellStyle name="Normal 11" xfId="97" xr:uid="{F5FECB0A-8F7B-446C-8E8B-EFC56D1718C5}"/>
    <cellStyle name="Normal 12" xfId="98" xr:uid="{BDB68488-06F1-41E0-A97A-0E5348561224}"/>
    <cellStyle name="Normal 13" xfId="99" xr:uid="{0EA71E50-C3E0-4033-95D1-E26AD5D3C98F}"/>
    <cellStyle name="Normal 14" xfId="100" xr:uid="{E16A1E8F-81EC-4B0C-B026-B92CB766BAEB}"/>
    <cellStyle name="Normal 15" xfId="101" xr:uid="{4D6A480D-C1B2-44DE-944A-96DE800B6A63}"/>
    <cellStyle name="Normal 16" xfId="102" xr:uid="{E8676322-50B8-4AB0-AE65-1D96EB9F65D5}"/>
    <cellStyle name="Normal 17" xfId="103" xr:uid="{DA863EB5-DAA1-4855-94D5-BEC52AA4672F}"/>
    <cellStyle name="Normal 18" xfId="104" xr:uid="{C5FC07DA-D3A0-478D-A3C8-8E39775AFBB5}"/>
    <cellStyle name="Normal 19" xfId="105" xr:uid="{FCD7201B-BE19-4E5A-85C9-903A28B5EC65}"/>
    <cellStyle name="Normal 2 2" xfId="106" xr:uid="{16133A61-889C-4A5A-8369-D9C7DF8CB03C}"/>
    <cellStyle name="Normal 2 2 2" xfId="107" xr:uid="{1573E0D4-1D3E-43F3-8724-D658496CDC91}"/>
    <cellStyle name="Normal 2 3" xfId="108" xr:uid="{44A02F2C-2372-4C10-B580-E3E87D9B923B}"/>
    <cellStyle name="Normal 20" xfId="109" xr:uid="{6E5BB125-D1F4-49E9-8E0F-4A87E7015925}"/>
    <cellStyle name="Normal 21" xfId="110" xr:uid="{584579EB-7648-4E4E-BAAE-EF328933FA09}"/>
    <cellStyle name="Normal 22" xfId="111" xr:uid="{DE7E9DC9-368C-4A00-8ED2-D661C7D0925B}"/>
    <cellStyle name="Normal 23" xfId="112" xr:uid="{64FFBAA5-9892-4079-9377-4FE942D53CA8}"/>
    <cellStyle name="Normal 24" xfId="113" xr:uid="{E045AB4D-57E4-4D20-AEF3-2CD85536DCEA}"/>
    <cellStyle name="Normal 25" xfId="114" xr:uid="{3D0A5EA3-4B23-420B-ADB7-F82273C40BE9}"/>
    <cellStyle name="Normal 26" xfId="115" xr:uid="{6EAA3C6D-2311-4D9E-A07F-8911A6D46ABE}"/>
    <cellStyle name="Normal 3 2" xfId="116" xr:uid="{B40AC630-D9BA-44CE-A0CC-B9011423AF67}"/>
    <cellStyle name="Normal 3 2 2" xfId="117" xr:uid="{F67DC1C4-84BB-4603-A01F-DFAC4C69405E}"/>
    <cellStyle name="Normal 4" xfId="118" xr:uid="{E5A3C84A-DF66-4517-BCE9-858B186C4242}"/>
    <cellStyle name="Normal 4 2" xfId="119" xr:uid="{75287551-A4CA-42DA-8A8D-4767DB2C8F87}"/>
    <cellStyle name="Normal 4 3" xfId="120" xr:uid="{32CF6846-BF48-43DE-B531-0660F3D87B6D}"/>
    <cellStyle name="Normal 4 4" xfId="121" xr:uid="{010A8654-FCC4-4D6E-B2E8-C7F2395B3003}"/>
    <cellStyle name="Normal 5" xfId="122" xr:uid="{3AE5C098-97E1-4A66-9D37-BBF0680E79A9}"/>
    <cellStyle name="Normal 5 2" xfId="123" xr:uid="{F1FB4551-9F5F-42E9-B97A-44F2F5800A5E}"/>
    <cellStyle name="Normal 5 3" xfId="124" xr:uid="{847A0217-037D-422D-A66E-2B368EEFC656}"/>
    <cellStyle name="Normal 6" xfId="125" xr:uid="{ECD58160-75E6-4A3F-90CC-36EA328573D2}"/>
    <cellStyle name="Normal 6 2" xfId="126" xr:uid="{46A337D1-1068-4500-ACE0-BB3C0797D604}"/>
    <cellStyle name="Normal 7" xfId="127" xr:uid="{5C14E03E-1419-4D37-B5A2-2A837509CB53}"/>
    <cellStyle name="Normal 8" xfId="128" xr:uid="{629FA9F5-F0D2-437F-8C3E-0E8D3CF4E004}"/>
    <cellStyle name="Normal 9" xfId="129" xr:uid="{AC49C8AB-3FF1-4664-9E0A-C08AD9CC76B0}"/>
    <cellStyle name="Normal_GR594185.XLS" xfId="130" xr:uid="{548E41E8-EFCF-41F6-A49F-8C8099F16295}"/>
    <cellStyle name="Note 2" xfId="131" xr:uid="{E405D027-F661-40CC-A083-1A313A2BB5AB}"/>
    <cellStyle name="Note 2 2" xfId="132" xr:uid="{43D64685-746B-4A64-90B7-55624E00D507}"/>
    <cellStyle name="Note 3" xfId="133" xr:uid="{296A848C-758A-4929-8C44-C14D29A6E699}"/>
    <cellStyle name="Note 4" xfId="134" xr:uid="{CF3ED2CF-6BA4-48E1-B26C-62D0743ECB53}"/>
    <cellStyle name="Output 2" xfId="135" xr:uid="{22ACD45E-9E15-4063-B85E-A498214F78C5}"/>
    <cellStyle name="Output 2 2" xfId="136" xr:uid="{1A93EE32-DEE3-4222-A0C2-BE0ADFBD2F39}"/>
    <cellStyle name="Percent 2 2" xfId="137" xr:uid="{0643B365-F62A-4432-B4C3-A85B8E185F64}"/>
    <cellStyle name="Percent 2 3" xfId="138" xr:uid="{779C9B13-F390-4654-A89C-20AD8DE59A5C}"/>
    <cellStyle name="Percent 5" xfId="139" xr:uid="{84EFCF62-E056-4021-91E5-F3A97015F34A}"/>
    <cellStyle name="Tafla_haus" xfId="140" xr:uid="{10F9FBA6-CAAC-4E06-ABE9-068463B6A7D4}"/>
    <cellStyle name="Texti" xfId="154" xr:uid="{00718D01-C2D0-41F4-AC16-75E856F67E77}"/>
    <cellStyle name="Title 2" xfId="141" xr:uid="{60B14DE5-C91D-4AC9-A933-351CD0174B84}"/>
    <cellStyle name="Title 2 2" xfId="142" xr:uid="{945C85F9-3280-4F00-8F0A-449981A079F6}"/>
    <cellStyle name="TNR" xfId="143" xr:uid="{90C2587B-FC38-45B5-A317-0FAB3D9D2FD0}"/>
    <cellStyle name="TNR 2" xfId="144" xr:uid="{BAD14328-DD23-4840-9005-4D86EA01C23C}"/>
    <cellStyle name="TNR 2 2" xfId="145" xr:uid="{C7A5460F-362B-4805-9036-720A02B7FFF8}"/>
    <cellStyle name="TNR 3" xfId="146" xr:uid="{B3A2C785-EF12-4EDE-B040-A294BE645CF3}"/>
    <cellStyle name="TNR 3 2" xfId="147" xr:uid="{FC25376E-8C0A-43B4-B3D1-E82E5A442F18}"/>
    <cellStyle name="TNR 4" xfId="148" xr:uid="{5CD298FC-69F2-4B9D-8ABC-14ED859FADF9}"/>
    <cellStyle name="TNR 4 2" xfId="149" xr:uid="{14099C3C-3610-4D96-ACEB-365AC10956DF}"/>
    <cellStyle name="Total 2" xfId="150" xr:uid="{3799101E-009D-4A05-AC5E-EA3C189BDFEE}"/>
    <cellStyle name="Total 2 2" xfId="151" xr:uid="{69C0ABD2-FB9E-4A8D-B5FB-F23531512D55}"/>
    <cellStyle name="Warning Text 2" xfId="152" xr:uid="{8E525496-C299-4C02-B5EC-7C559E80A1BD}"/>
    <cellStyle name="Warning Text 2 2" xfId="153" xr:uid="{BE3D2C2B-3D7D-407E-93F9-A1943827311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E224-14A0-41E6-9B4C-73C50746E1AC}">
  <sheetPr codeName="Sheet1"/>
  <dimension ref="A1:H24"/>
  <sheetViews>
    <sheetView showGridLines="0" showZeros="0" view="pageLayout" topLeftCell="A5" zoomScaleNormal="80" workbookViewId="0">
      <selection activeCell="D21" sqref="D21"/>
    </sheetView>
  </sheetViews>
  <sheetFormatPr defaultColWidth="9" defaultRowHeight="15.75" x14ac:dyDescent="0.25"/>
  <cols>
    <col min="1" max="1" width="5.125" style="1" customWidth="1"/>
    <col min="2" max="2" width="39.625" style="1" customWidth="1"/>
    <col min="3" max="3" width="4.875" style="6" customWidth="1"/>
    <col min="4" max="4" width="15.625" style="2" customWidth="1"/>
    <col min="5" max="5" width="4" style="2" customWidth="1"/>
    <col min="6" max="6" width="17.875" style="2" customWidth="1"/>
    <col min="7" max="7" width="7.25" style="1" customWidth="1"/>
    <col min="8" max="16384" width="9" style="1"/>
  </cols>
  <sheetData>
    <row r="1" spans="1:8" ht="22.5" x14ac:dyDescent="0.3">
      <c r="A1" s="60" t="s">
        <v>0</v>
      </c>
    </row>
    <row r="2" spans="1:8" ht="42" customHeight="1" x14ac:dyDescent="0.3">
      <c r="B2" s="12">
        <v>104052</v>
      </c>
      <c r="C2" s="10"/>
      <c r="D2" s="10"/>
      <c r="E2" s="12"/>
      <c r="F2" s="12"/>
      <c r="G2" s="2"/>
    </row>
    <row r="3" spans="1:8" ht="42" customHeight="1" x14ac:dyDescent="0.3">
      <c r="A3" s="59"/>
      <c r="B3" s="10"/>
      <c r="C3" s="10"/>
      <c r="D3" s="10"/>
      <c r="E3" s="12"/>
      <c r="F3" s="12"/>
      <c r="G3" s="2"/>
    </row>
    <row r="4" spans="1:8" s="3" customFormat="1" ht="22.5" customHeight="1" x14ac:dyDescent="0.3">
      <c r="A4" s="70" t="s">
        <v>1</v>
      </c>
      <c r="B4" s="70"/>
      <c r="C4" s="70"/>
      <c r="D4" s="70"/>
      <c r="E4" s="5"/>
      <c r="F4" s="5"/>
    </row>
    <row r="5" spans="1:8" s="3" customFormat="1" ht="22.5" customHeight="1" x14ac:dyDescent="0.3">
      <c r="A5" s="9"/>
      <c r="B5" s="10"/>
      <c r="C5" s="7"/>
      <c r="D5" s="5"/>
      <c r="E5" s="5"/>
      <c r="F5" s="5"/>
    </row>
    <row r="6" spans="1:8" ht="24.75" customHeight="1" x14ac:dyDescent="0.3">
      <c r="A6" s="12" t="str">
        <f>+Tilboðsskrá!B7</f>
        <v xml:space="preserve"> 1.</v>
      </c>
      <c r="B6" s="12" t="str">
        <f>+Tilboðsskrá!C7</f>
        <v>AÐSTÆÐUR Á VINNUSVÆÐI O.FL.</v>
      </c>
      <c r="G6" s="27"/>
      <c r="H6" s="2"/>
    </row>
    <row r="7" spans="1:8" ht="24.75" customHeight="1" x14ac:dyDescent="0.25">
      <c r="A7" s="62" t="str">
        <f>Tilboðsskrá!B8</f>
        <v xml:space="preserve"> 1.1</v>
      </c>
      <c r="B7" s="62" t="str">
        <f>Tilboðsskrá!C8</f>
        <v>AÐSTAÐA, FRÁGANGUR O.FL.</v>
      </c>
      <c r="C7" s="6" t="s">
        <v>2</v>
      </c>
      <c r="D7" s="4">
        <f>Tilboðsskrá!H19</f>
        <v>0</v>
      </c>
    </row>
    <row r="8" spans="1:8" ht="24.75" customHeight="1" x14ac:dyDescent="0.25">
      <c r="A8" s="62" t="str">
        <f>+Tilboðsskrá!B21</f>
        <v xml:space="preserve"> 1.2</v>
      </c>
      <c r="B8" s="62" t="str">
        <f>+Tilboðsskrá!C21</f>
        <v>REIKNINGSVINNA</v>
      </c>
      <c r="C8" s="6" t="s">
        <v>2</v>
      </c>
      <c r="D8" s="4">
        <f>Tilboðsskrá!H33</f>
        <v>0</v>
      </c>
      <c r="E8" s="1"/>
      <c r="F8" s="1"/>
    </row>
    <row r="9" spans="1:8" ht="24.75" customHeight="1" x14ac:dyDescent="0.25">
      <c r="A9" s="62"/>
      <c r="B9" s="62"/>
      <c r="D9" s="1"/>
      <c r="E9" s="1"/>
      <c r="F9" s="1"/>
    </row>
    <row r="10" spans="1:8" ht="24.75" customHeight="1" x14ac:dyDescent="0.25">
      <c r="A10" s="62"/>
      <c r="B10" s="61" t="s">
        <v>3</v>
      </c>
      <c r="C10" s="68" t="s">
        <v>2</v>
      </c>
      <c r="D10" s="4">
        <f>SUM(D7:D8)</f>
        <v>0</v>
      </c>
    </row>
    <row r="11" spans="1:8" ht="24.75" customHeight="1" x14ac:dyDescent="0.25">
      <c r="A11" s="62"/>
      <c r="B11" s="62"/>
    </row>
    <row r="12" spans="1:8" ht="24.75" customHeight="1" x14ac:dyDescent="0.3">
      <c r="A12" s="12" t="str">
        <f>+Tilboðsskrá!B36</f>
        <v xml:space="preserve"> 2.</v>
      </c>
      <c r="B12" s="12" t="str">
        <f>+Tilboðsskrá!C36</f>
        <v>JARÐVINNA OG LAGNIR</v>
      </c>
      <c r="G12" s="27"/>
      <c r="H12" s="2"/>
    </row>
    <row r="13" spans="1:8" ht="24.75" customHeight="1" x14ac:dyDescent="0.25">
      <c r="A13" s="11" t="str">
        <f>Tilboðsskrá!B37</f>
        <v xml:space="preserve"> 2.1</v>
      </c>
      <c r="B13" s="3" t="str">
        <f>Tilboðsskrá!C37</f>
        <v>RIF NÚVERANDI YFIRBORÐS</v>
      </c>
      <c r="C13" s="6" t="s">
        <v>2</v>
      </c>
      <c r="D13" s="4">
        <f>Tilboðsskrá!H46</f>
        <v>0</v>
      </c>
      <c r="E13" s="6"/>
    </row>
    <row r="14" spans="1:8" ht="24.75" customHeight="1" x14ac:dyDescent="0.25">
      <c r="A14" s="11" t="str">
        <f>Tilboðsskrá!B47</f>
        <v xml:space="preserve"> 2.2</v>
      </c>
      <c r="B14" s="3" t="str">
        <f>Tilboðsskrá!C47</f>
        <v>JARÐVINNA</v>
      </c>
      <c r="C14" s="6" t="s">
        <v>2</v>
      </c>
      <c r="D14" s="4">
        <f>Tilboðsskrá!H65</f>
        <v>0</v>
      </c>
      <c r="E14" s="1"/>
      <c r="F14" s="1"/>
    </row>
    <row r="15" spans="1:8" ht="24.75" customHeight="1" x14ac:dyDescent="0.25">
      <c r="A15" s="11" t="str">
        <f>Tilboðsskrá!B66</f>
        <v xml:space="preserve"> 2.3</v>
      </c>
      <c r="B15" s="3" t="str">
        <f>Tilboðsskrá!C66</f>
        <v>ÝMISS FRÁGANGUR</v>
      </c>
      <c r="C15" s="6" t="s">
        <v>2</v>
      </c>
      <c r="D15" s="4">
        <f>Tilboðsskrá!H82</f>
        <v>0</v>
      </c>
      <c r="E15" s="1"/>
      <c r="F15" s="1"/>
    </row>
    <row r="16" spans="1:8" ht="24.75" customHeight="1" x14ac:dyDescent="0.25">
      <c r="A16" s="9" t="str">
        <f>Tilboðsskrá!B83</f>
        <v xml:space="preserve"> 2.4</v>
      </c>
      <c r="B16" s="9" t="str">
        <f>Tilboðsskrá!C83</f>
        <v>LAGNIR VEITUSTOFNANA OG SNJÓBRÆÐSLA</v>
      </c>
      <c r="C16" s="6" t="s">
        <v>2</v>
      </c>
      <c r="D16" s="4">
        <f>Tilboðsskrá!H113</f>
        <v>0</v>
      </c>
      <c r="E16" s="6"/>
    </row>
    <row r="17" spans="1:7" ht="24.75" customHeight="1" x14ac:dyDescent="0.25">
      <c r="A17" s="9" t="str">
        <f>Tilboðsskrá!B114</f>
        <v xml:space="preserve"> 2.5</v>
      </c>
      <c r="B17" s="9" t="str">
        <f>Tilboðsskrá!C114</f>
        <v>DÆLUSTÖÐ, HREINSISTÖÐ OG YFIRFALLSBRUNNUR</v>
      </c>
      <c r="C17" s="6" t="s">
        <v>2</v>
      </c>
      <c r="D17" s="4">
        <f>Tilboðsskrá!H124</f>
        <v>0</v>
      </c>
      <c r="E17" s="1"/>
      <c r="F17" s="1"/>
    </row>
    <row r="18" spans="1:7" ht="24.75" customHeight="1" x14ac:dyDescent="0.25">
      <c r="A18" s="9"/>
      <c r="B18" s="9"/>
      <c r="D18" s="1"/>
      <c r="E18" s="1"/>
      <c r="F18" s="1"/>
    </row>
    <row r="19" spans="1:7" ht="24.75" customHeight="1" x14ac:dyDescent="0.25">
      <c r="A19" s="9"/>
      <c r="B19" s="61" t="s">
        <v>4</v>
      </c>
      <c r="C19" s="68" t="s">
        <v>2</v>
      </c>
      <c r="D19" s="4">
        <f>SUM(D13:D17)</f>
        <v>0</v>
      </c>
      <c r="E19" s="6"/>
    </row>
    <row r="20" spans="1:7" ht="24.75" customHeight="1" x14ac:dyDescent="0.25">
      <c r="A20"/>
      <c r="B20"/>
      <c r="C20" s="1"/>
      <c r="D20" s="1"/>
      <c r="E20" s="6"/>
    </row>
    <row r="21" spans="1:7" ht="24.75" customHeight="1" thickBot="1" x14ac:dyDescent="0.3">
      <c r="B21" s="63" t="s">
        <v>5</v>
      </c>
      <c r="C21" s="64" t="s">
        <v>6</v>
      </c>
      <c r="D21" s="65">
        <f>D10+D19</f>
        <v>0</v>
      </c>
      <c r="E21" s="1"/>
      <c r="F21" s="1"/>
    </row>
    <row r="22" spans="1:7" ht="24.75" customHeight="1" thickTop="1" x14ac:dyDescent="0.25"/>
    <row r="23" spans="1:7" ht="24.75" customHeight="1" x14ac:dyDescent="0.25"/>
    <row r="24" spans="1:7" ht="24.75" customHeight="1" x14ac:dyDescent="0.25">
      <c r="G24" s="8"/>
    </row>
  </sheetData>
  <sheetProtection selectLockedCells="1"/>
  <mergeCells count="1">
    <mergeCell ref="A4:D4"/>
  </mergeCells>
  <phoneticPr fontId="0" type="noConversion"/>
  <pageMargins left="0.55118110236220474" right="0.39370078740157483" top="0.62992125984251968" bottom="0.78740157480314965" header="0.39370078740157483" footer="0.51181102362204722"/>
  <pageSetup paperSize="9" firstPageNumber="114" orientation="portrait" useFirstPageNumber="1" r:id="rId1"/>
  <headerFooter alignWithMargins="0">
    <oddHeader>&amp;C&amp;"Arial,Bold"&amp;11Dælustöð við Hólmatún: Fráveita&amp;R&amp;"Arial,Regular"&amp;11Tilboðsbók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13FC-ED46-4149-826F-3A68C07F49BC}">
  <sheetPr codeName="Sheet2"/>
  <dimension ref="B1:J124"/>
  <sheetViews>
    <sheetView showGridLines="0" showZeros="0" tabSelected="1" topLeftCell="B1" zoomScaleNormal="100" zoomScaleSheetLayoutView="100" workbookViewId="0">
      <selection activeCell="J19" sqref="J19"/>
    </sheetView>
  </sheetViews>
  <sheetFormatPr defaultColWidth="9" defaultRowHeight="15" x14ac:dyDescent="0.25"/>
  <cols>
    <col min="1" max="1" width="0" style="14" hidden="1" customWidth="1"/>
    <col min="2" max="2" width="8.375" style="14" customWidth="1"/>
    <col min="3" max="3" width="49.625" style="14" customWidth="1"/>
    <col min="4" max="4" width="5.875" style="17" customWidth="1"/>
    <col min="5" max="5" width="8.375" style="37" customWidth="1"/>
    <col min="6" max="6" width="9.75" style="22" customWidth="1"/>
    <col min="7" max="7" width="2.75" style="38" customWidth="1"/>
    <col min="8" max="8" width="13.5" style="22" customWidth="1"/>
    <col min="9" max="9" width="9" style="14"/>
    <col min="10" max="10" width="23.125" style="14" customWidth="1"/>
    <col min="11" max="16384" width="9" style="14"/>
  </cols>
  <sheetData>
    <row r="1" spans="2:10" ht="20.100000000000001" customHeight="1" x14ac:dyDescent="0.3">
      <c r="B1" s="60" t="s">
        <v>0</v>
      </c>
    </row>
    <row r="2" spans="2:10" ht="20.100000000000001" customHeight="1" x14ac:dyDescent="0.3">
      <c r="B2" s="10">
        <v>104052</v>
      </c>
    </row>
    <row r="3" spans="2:10" ht="20.100000000000001" customHeight="1" x14ac:dyDescent="0.3">
      <c r="B3" s="59"/>
    </row>
    <row r="4" spans="2:10" s="32" customFormat="1" ht="20.100000000000001" customHeight="1" x14ac:dyDescent="0.25">
      <c r="B4" s="51"/>
      <c r="C4" s="28" t="s">
        <v>7</v>
      </c>
      <c r="D4" s="30"/>
      <c r="E4" s="29"/>
      <c r="F4" s="26"/>
      <c r="G4" s="31"/>
      <c r="H4" s="26"/>
    </row>
    <row r="5" spans="2:10" ht="20.100000000000001" customHeight="1" x14ac:dyDescent="0.25">
      <c r="B5" s="33"/>
      <c r="C5" s="33"/>
      <c r="D5" s="34" t="s">
        <v>8</v>
      </c>
      <c r="E5" s="53" t="s">
        <v>9</v>
      </c>
      <c r="F5" s="35" t="s">
        <v>10</v>
      </c>
      <c r="G5" s="35"/>
      <c r="H5" s="54" t="s">
        <v>11</v>
      </c>
    </row>
    <row r="6" spans="2:10" ht="20.100000000000001" customHeight="1" x14ac:dyDescent="0.25">
      <c r="C6" s="36"/>
    </row>
    <row r="7" spans="2:10" ht="20.100000000000001" customHeight="1" x14ac:dyDescent="0.25">
      <c r="B7" s="36" t="s">
        <v>12</v>
      </c>
      <c r="C7" s="3" t="s">
        <v>13</v>
      </c>
    </row>
    <row r="8" spans="2:10" s="21" customFormat="1" ht="20.100000000000001" customHeight="1" x14ac:dyDescent="0.25">
      <c r="B8" s="39" t="s">
        <v>14</v>
      </c>
      <c r="C8" s="39" t="s">
        <v>15</v>
      </c>
      <c r="D8" s="40"/>
      <c r="E8" s="18"/>
      <c r="F8" s="18"/>
      <c r="G8" s="41"/>
      <c r="H8" s="18"/>
    </row>
    <row r="9" spans="2:10" s="21" customFormat="1" ht="20.100000000000001" customHeight="1" x14ac:dyDescent="0.25">
      <c r="B9" s="39" t="s">
        <v>16</v>
      </c>
      <c r="C9" s="39" t="s">
        <v>17</v>
      </c>
      <c r="D9" s="42" t="s">
        <v>18</v>
      </c>
      <c r="E9" s="25">
        <v>1</v>
      </c>
      <c r="F9" s="58"/>
      <c r="G9" s="25"/>
      <c r="H9" s="43">
        <f t="shared" ref="H9:H18" si="0">E9*F9</f>
        <v>0</v>
      </c>
      <c r="J9" s="55"/>
    </row>
    <row r="10" spans="2:10" s="21" customFormat="1" ht="20.100000000000001" customHeight="1" x14ac:dyDescent="0.25">
      <c r="B10" s="39" t="s">
        <v>19</v>
      </c>
      <c r="C10" s="39" t="s">
        <v>20</v>
      </c>
      <c r="D10" s="42" t="s">
        <v>18</v>
      </c>
      <c r="E10" s="25">
        <v>1</v>
      </c>
      <c r="F10" s="58"/>
      <c r="G10" s="25"/>
      <c r="H10" s="43">
        <f t="shared" si="0"/>
        <v>0</v>
      </c>
      <c r="J10" s="55"/>
    </row>
    <row r="11" spans="2:10" s="21" customFormat="1" ht="20.100000000000001" customHeight="1" x14ac:dyDescent="0.25">
      <c r="B11" s="39"/>
      <c r="C11" s="14" t="s">
        <v>21</v>
      </c>
      <c r="D11" s="40" t="s">
        <v>22</v>
      </c>
      <c r="E11" s="40">
        <f>100+300</f>
        <v>400</v>
      </c>
      <c r="F11" s="58"/>
      <c r="G11" s="25"/>
      <c r="H11" s="43">
        <f t="shared" si="0"/>
        <v>0</v>
      </c>
      <c r="J11" s="55"/>
    </row>
    <row r="12" spans="2:10" s="21" customFormat="1" ht="20.100000000000001" customHeight="1" x14ac:dyDescent="0.25">
      <c r="B12" s="39"/>
      <c r="C12" s="14" t="s">
        <v>23</v>
      </c>
      <c r="D12" s="40" t="s">
        <v>22</v>
      </c>
      <c r="E12" s="42">
        <v>300</v>
      </c>
      <c r="F12" s="58"/>
      <c r="G12" s="25"/>
      <c r="H12" s="43">
        <f t="shared" si="0"/>
        <v>0</v>
      </c>
      <c r="J12" s="55"/>
    </row>
    <row r="13" spans="2:10" s="21" customFormat="1" ht="20.100000000000001" customHeight="1" x14ac:dyDescent="0.25">
      <c r="B13" s="39"/>
      <c r="C13" s="14" t="s">
        <v>24</v>
      </c>
      <c r="D13" s="40" t="s">
        <v>18</v>
      </c>
      <c r="E13" s="42">
        <v>1</v>
      </c>
      <c r="F13" s="58"/>
      <c r="G13" s="25"/>
      <c r="H13" s="43">
        <f t="shared" si="0"/>
        <v>0</v>
      </c>
      <c r="J13" s="55"/>
    </row>
    <row r="14" spans="2:10" s="21" customFormat="1" ht="20.100000000000001" customHeight="1" x14ac:dyDescent="0.25">
      <c r="B14" s="39" t="s">
        <v>25</v>
      </c>
      <c r="C14" s="39" t="s">
        <v>138</v>
      </c>
      <c r="D14" s="40"/>
      <c r="E14" s="42"/>
      <c r="F14" s="24"/>
      <c r="G14" s="23"/>
      <c r="H14" s="22">
        <f t="shared" si="0"/>
        <v>0</v>
      </c>
      <c r="J14" s="55"/>
    </row>
    <row r="15" spans="2:10" s="21" customFormat="1" ht="20.100000000000001" customHeight="1" x14ac:dyDescent="0.25">
      <c r="B15" s="39"/>
      <c r="C15" s="14" t="s">
        <v>139</v>
      </c>
      <c r="D15" s="40" t="s">
        <v>50</v>
      </c>
      <c r="E15" s="42">
        <v>1</v>
      </c>
      <c r="F15" s="58"/>
      <c r="G15" s="25"/>
      <c r="H15" s="43">
        <f t="shared" si="0"/>
        <v>0</v>
      </c>
      <c r="J15" s="55"/>
    </row>
    <row r="16" spans="2:10" s="21" customFormat="1" ht="20.100000000000001" customHeight="1" x14ac:dyDescent="0.25">
      <c r="B16" s="39"/>
      <c r="C16" s="14" t="s">
        <v>140</v>
      </c>
      <c r="D16" s="40" t="s">
        <v>50</v>
      </c>
      <c r="E16" s="42">
        <v>1</v>
      </c>
      <c r="F16" s="58"/>
      <c r="G16" s="25"/>
      <c r="H16" s="43">
        <f t="shared" si="0"/>
        <v>0</v>
      </c>
      <c r="J16" s="55"/>
    </row>
    <row r="17" spans="2:10" s="21" customFormat="1" ht="20.100000000000001" customHeight="1" x14ac:dyDescent="0.25">
      <c r="B17" s="39" t="s">
        <v>137</v>
      </c>
      <c r="C17" s="39" t="s">
        <v>142</v>
      </c>
      <c r="D17" s="42" t="s">
        <v>18</v>
      </c>
      <c r="E17" s="25">
        <v>1</v>
      </c>
      <c r="F17" s="58"/>
      <c r="G17" s="25"/>
      <c r="H17" s="43">
        <f t="shared" si="0"/>
        <v>0</v>
      </c>
      <c r="J17" s="55"/>
    </row>
    <row r="18" spans="2:10" s="21" customFormat="1" ht="20.100000000000001" customHeight="1" x14ac:dyDescent="0.25">
      <c r="B18" s="39" t="s">
        <v>141</v>
      </c>
      <c r="C18" s="39" t="s">
        <v>26</v>
      </c>
      <c r="D18" s="42" t="s">
        <v>18</v>
      </c>
      <c r="E18" s="25">
        <v>1</v>
      </c>
      <c r="F18" s="58"/>
      <c r="G18" s="25"/>
      <c r="H18" s="43">
        <f t="shared" si="0"/>
        <v>0</v>
      </c>
      <c r="J18" s="55"/>
    </row>
    <row r="19" spans="2:10" ht="20.100000000000001" customHeight="1" x14ac:dyDescent="0.25">
      <c r="C19" s="49" t="str">
        <f>+B8</f>
        <v xml:space="preserve"> 1.1</v>
      </c>
      <c r="D19" s="23"/>
      <c r="E19" s="14" t="s">
        <v>27</v>
      </c>
      <c r="F19" s="24"/>
      <c r="G19" s="44"/>
      <c r="H19" s="45">
        <f>SUM(H9:H18)</f>
        <v>0</v>
      </c>
    </row>
    <row r="20" spans="2:10" ht="20.100000000000001" customHeight="1" x14ac:dyDescent="0.25"/>
    <row r="21" spans="2:10" s="36" customFormat="1" ht="20.100000000000001" customHeight="1" x14ac:dyDescent="0.25">
      <c r="B21" s="36" t="s">
        <v>28</v>
      </c>
      <c r="C21" s="36" t="s">
        <v>29</v>
      </c>
      <c r="D21" s="23"/>
      <c r="E21" s="50"/>
      <c r="F21" s="24"/>
      <c r="G21" s="23"/>
      <c r="H21" s="22"/>
    </row>
    <row r="22" spans="2:10" s="36" customFormat="1" ht="20.100000000000001" customHeight="1" x14ac:dyDescent="0.25">
      <c r="B22" s="49"/>
      <c r="C22" s="36" t="s">
        <v>30</v>
      </c>
      <c r="D22" s="23"/>
      <c r="E22" s="50"/>
      <c r="F22" s="24"/>
      <c r="G22" s="23"/>
      <c r="H22" s="22"/>
    </row>
    <row r="23" spans="2:10" ht="20.100000000000001" customHeight="1" x14ac:dyDescent="0.25">
      <c r="B23" s="48"/>
      <c r="C23" s="14" t="s">
        <v>31</v>
      </c>
      <c r="D23" s="17" t="s">
        <v>32</v>
      </c>
      <c r="E23" s="25">
        <v>25</v>
      </c>
      <c r="F23" s="58"/>
      <c r="G23" s="25"/>
      <c r="H23" s="26">
        <f>E23*F23</f>
        <v>0</v>
      </c>
    </row>
    <row r="24" spans="2:10" ht="20.100000000000001" customHeight="1" x14ac:dyDescent="0.25">
      <c r="B24" s="48"/>
      <c r="C24" s="14" t="s">
        <v>33</v>
      </c>
      <c r="D24" s="17" t="s">
        <v>32</v>
      </c>
      <c r="E24" s="25">
        <v>10</v>
      </c>
      <c r="F24" s="58"/>
      <c r="G24" s="25"/>
      <c r="H24" s="26">
        <f>E24*F24</f>
        <v>0</v>
      </c>
    </row>
    <row r="25" spans="2:10" ht="20.100000000000001" customHeight="1" x14ac:dyDescent="0.25">
      <c r="B25" s="48"/>
      <c r="C25" s="14" t="s">
        <v>34</v>
      </c>
      <c r="D25" s="17" t="s">
        <v>32</v>
      </c>
      <c r="E25" s="25">
        <v>10</v>
      </c>
      <c r="F25" s="58"/>
      <c r="G25" s="25"/>
      <c r="H25" s="26">
        <f>E25*F25</f>
        <v>0</v>
      </c>
    </row>
    <row r="26" spans="2:10" ht="20.100000000000001" customHeight="1" x14ac:dyDescent="0.25">
      <c r="B26" s="48"/>
      <c r="C26" s="14" t="s">
        <v>35</v>
      </c>
      <c r="D26" s="17" t="s">
        <v>32</v>
      </c>
      <c r="E26" s="25">
        <v>10</v>
      </c>
      <c r="F26" s="58"/>
      <c r="G26" s="25"/>
      <c r="H26" s="26">
        <f>E26*F26</f>
        <v>0</v>
      </c>
    </row>
    <row r="27" spans="2:10" s="36" customFormat="1" ht="20.100000000000001" customHeight="1" x14ac:dyDescent="0.25">
      <c r="B27" s="49"/>
      <c r="C27" s="36" t="s">
        <v>36</v>
      </c>
      <c r="D27" s="23"/>
      <c r="E27" s="44"/>
      <c r="F27" s="24"/>
      <c r="G27" s="23"/>
      <c r="H27" s="22"/>
    </row>
    <row r="28" spans="2:10" ht="20.100000000000001" customHeight="1" x14ac:dyDescent="0.25">
      <c r="B28" s="48"/>
      <c r="C28" s="14" t="s">
        <v>37</v>
      </c>
      <c r="D28" s="17" t="s">
        <v>32</v>
      </c>
      <c r="E28" s="25">
        <v>10</v>
      </c>
      <c r="F28" s="58"/>
      <c r="G28" s="25"/>
      <c r="H28" s="26">
        <f>E28*F28</f>
        <v>0</v>
      </c>
    </row>
    <row r="29" spans="2:10" ht="20.100000000000001" customHeight="1" x14ac:dyDescent="0.25">
      <c r="B29" s="48"/>
      <c r="C29" s="14" t="s">
        <v>38</v>
      </c>
      <c r="D29" s="17" t="s">
        <v>32</v>
      </c>
      <c r="E29" s="25">
        <v>10</v>
      </c>
      <c r="F29" s="58"/>
      <c r="G29" s="25"/>
      <c r="H29" s="26">
        <f>E29*F29</f>
        <v>0</v>
      </c>
    </row>
    <row r="30" spans="2:10" ht="20.100000000000001" customHeight="1" x14ac:dyDescent="0.25">
      <c r="B30" s="48"/>
      <c r="C30" s="14" t="s">
        <v>39</v>
      </c>
      <c r="D30" s="17" t="s">
        <v>32</v>
      </c>
      <c r="E30" s="25">
        <v>5</v>
      </c>
      <c r="F30" s="58"/>
      <c r="G30" s="25"/>
      <c r="H30" s="26">
        <f>E30*F30</f>
        <v>0</v>
      </c>
    </row>
    <row r="31" spans="2:10" ht="20.100000000000001" customHeight="1" x14ac:dyDescent="0.25">
      <c r="B31" s="48"/>
      <c r="C31" s="14" t="s">
        <v>40</v>
      </c>
      <c r="D31" s="17" t="s">
        <v>32</v>
      </c>
      <c r="E31" s="25">
        <v>5</v>
      </c>
      <c r="F31" s="58"/>
      <c r="G31" s="25"/>
      <c r="H31" s="26">
        <f>E31*F31</f>
        <v>0</v>
      </c>
    </row>
    <row r="32" spans="2:10" ht="20.100000000000001" customHeight="1" x14ac:dyDescent="0.25">
      <c r="B32" s="48"/>
      <c r="C32" s="14" t="s">
        <v>41</v>
      </c>
      <c r="D32" s="17" t="s">
        <v>32</v>
      </c>
      <c r="E32" s="25">
        <v>10</v>
      </c>
      <c r="F32" s="58"/>
      <c r="G32" s="25"/>
      <c r="H32" s="26">
        <f>E32*F32</f>
        <v>0</v>
      </c>
    </row>
    <row r="33" spans="2:8" s="21" customFormat="1" ht="20.100000000000001" customHeight="1" x14ac:dyDescent="0.25">
      <c r="B33" s="14"/>
      <c r="C33" s="15" t="str">
        <f>+B21</f>
        <v xml:space="preserve"> 1.2</v>
      </c>
      <c r="D33" s="17"/>
      <c r="E33" s="16" t="s">
        <v>27</v>
      </c>
      <c r="F33" s="18"/>
      <c r="G33" s="19"/>
      <c r="H33" s="20">
        <f>SUM(H23:H32)</f>
        <v>0</v>
      </c>
    </row>
    <row r="34" spans="2:8" s="21" customFormat="1" ht="20.100000000000001" customHeight="1" x14ac:dyDescent="0.25">
      <c r="B34" s="14"/>
      <c r="C34" s="15"/>
      <c r="D34" s="17"/>
      <c r="E34" s="16"/>
      <c r="F34" s="18"/>
      <c r="G34" s="19"/>
      <c r="H34" s="46"/>
    </row>
    <row r="35" spans="2:8" s="21" customFormat="1" ht="20.100000000000001" customHeight="1" x14ac:dyDescent="0.25">
      <c r="B35" s="14"/>
      <c r="C35" s="15"/>
      <c r="D35" s="17"/>
      <c r="E35" s="16"/>
      <c r="F35" s="18"/>
      <c r="G35" s="19"/>
      <c r="H35" s="46"/>
    </row>
    <row r="36" spans="2:8" ht="20.100000000000001" customHeight="1" x14ac:dyDescent="0.25">
      <c r="B36" s="36" t="s">
        <v>42</v>
      </c>
      <c r="C36" s="36" t="s">
        <v>43</v>
      </c>
    </row>
    <row r="37" spans="2:8" s="36" customFormat="1" ht="20.100000000000001" customHeight="1" x14ac:dyDescent="0.25">
      <c r="B37" s="52" t="s">
        <v>44</v>
      </c>
      <c r="C37" s="36" t="s">
        <v>45</v>
      </c>
      <c r="D37" s="42"/>
      <c r="E37" s="14"/>
      <c r="F37" s="47"/>
      <c r="G37" s="25"/>
      <c r="H37" s="13"/>
    </row>
    <row r="38" spans="2:8" s="36" customFormat="1" ht="20.100000000000001" customHeight="1" x14ac:dyDescent="0.25">
      <c r="B38" s="39" t="s">
        <v>46</v>
      </c>
      <c r="C38" s="39" t="s">
        <v>172</v>
      </c>
      <c r="D38" s="17"/>
      <c r="E38" s="38"/>
      <c r="F38" s="22"/>
      <c r="G38" s="38"/>
      <c r="H38" s="13"/>
    </row>
    <row r="39" spans="2:8" s="36" customFormat="1" ht="20.100000000000001" customHeight="1" x14ac:dyDescent="0.25">
      <c r="B39" s="21"/>
      <c r="C39" s="21" t="s">
        <v>47</v>
      </c>
      <c r="D39" s="42" t="s">
        <v>22</v>
      </c>
      <c r="E39" s="38">
        <f>12+13</f>
        <v>25</v>
      </c>
      <c r="F39" s="57"/>
      <c r="G39" s="25"/>
      <c r="H39" s="43">
        <f>E39*F39</f>
        <v>0</v>
      </c>
    </row>
    <row r="40" spans="2:8" s="36" customFormat="1" ht="20.100000000000001" customHeight="1" x14ac:dyDescent="0.25">
      <c r="B40" s="21"/>
      <c r="C40" s="21" t="s">
        <v>48</v>
      </c>
      <c r="D40" s="42" t="s">
        <v>22</v>
      </c>
      <c r="E40" s="38">
        <f>6+6</f>
        <v>12</v>
      </c>
      <c r="F40" s="57"/>
      <c r="G40" s="25"/>
      <c r="H40" s="43">
        <f>E40*F40</f>
        <v>0</v>
      </c>
    </row>
    <row r="41" spans="2:8" s="36" customFormat="1" ht="20.100000000000001" customHeight="1" x14ac:dyDescent="0.25">
      <c r="B41" s="21"/>
      <c r="C41" s="21" t="s">
        <v>49</v>
      </c>
      <c r="D41" s="42" t="s">
        <v>50</v>
      </c>
      <c r="E41" s="38">
        <f>2+2</f>
        <v>4</v>
      </c>
      <c r="F41" s="57"/>
      <c r="G41" s="25"/>
      <c r="H41" s="43">
        <f>E41*F41</f>
        <v>0</v>
      </c>
    </row>
    <row r="42" spans="2:8" s="36" customFormat="1" ht="20.100000000000001" customHeight="1" x14ac:dyDescent="0.25">
      <c r="B42" s="36" t="s">
        <v>51</v>
      </c>
      <c r="C42" s="36" t="s">
        <v>52</v>
      </c>
      <c r="D42" s="56"/>
      <c r="E42" s="38"/>
    </row>
    <row r="43" spans="2:8" s="36" customFormat="1" ht="20.100000000000001" customHeight="1" x14ac:dyDescent="0.25">
      <c r="C43" s="21" t="s">
        <v>53</v>
      </c>
      <c r="D43" s="56" t="s">
        <v>54</v>
      </c>
      <c r="E43" s="38">
        <f>160+32</f>
        <v>192</v>
      </c>
      <c r="F43" s="57"/>
      <c r="G43" s="25"/>
      <c r="H43" s="43">
        <f>E43*F43</f>
        <v>0</v>
      </c>
    </row>
    <row r="44" spans="2:8" s="36" customFormat="1" ht="20.100000000000001" customHeight="1" x14ac:dyDescent="0.25">
      <c r="C44" s="21" t="s">
        <v>55</v>
      </c>
      <c r="D44" s="56" t="s">
        <v>54</v>
      </c>
      <c r="E44" s="38">
        <v>6</v>
      </c>
      <c r="F44" s="57"/>
      <c r="G44" s="25"/>
      <c r="H44" s="43">
        <f>E44*F44</f>
        <v>0</v>
      </c>
    </row>
    <row r="45" spans="2:8" s="36" customFormat="1" ht="20.100000000000001" customHeight="1" x14ac:dyDescent="0.25">
      <c r="B45" s="36" t="s">
        <v>56</v>
      </c>
      <c r="C45" s="36" t="s">
        <v>57</v>
      </c>
      <c r="D45" s="56" t="s">
        <v>22</v>
      </c>
      <c r="E45" s="38">
        <f>3+3</f>
        <v>6</v>
      </c>
      <c r="F45" s="57"/>
      <c r="G45" s="25"/>
      <c r="H45" s="43">
        <f>E45*F45</f>
        <v>0</v>
      </c>
    </row>
    <row r="46" spans="2:8" s="36" customFormat="1" ht="20.100000000000001" customHeight="1" x14ac:dyDescent="0.25">
      <c r="C46" s="15" t="str">
        <f>B37</f>
        <v xml:space="preserve"> 2.1</v>
      </c>
      <c r="D46" s="23"/>
      <c r="E46" s="14" t="s">
        <v>27</v>
      </c>
      <c r="F46" s="24"/>
      <c r="G46" s="25"/>
      <c r="H46" s="20">
        <f>SUM(H39:H45)</f>
        <v>0</v>
      </c>
    </row>
    <row r="47" spans="2:8" s="36" customFormat="1" ht="20.100000000000001" customHeight="1" x14ac:dyDescent="0.25">
      <c r="B47" s="52" t="s">
        <v>58</v>
      </c>
      <c r="C47" s="36" t="s">
        <v>59</v>
      </c>
      <c r="D47" s="56"/>
      <c r="E47" s="38"/>
      <c r="F47" s="47"/>
      <c r="G47" s="25"/>
      <c r="H47" s="13"/>
    </row>
    <row r="48" spans="2:8" s="36" customFormat="1" ht="20.100000000000001" customHeight="1" x14ac:dyDescent="0.25">
      <c r="B48" s="36" t="s">
        <v>60</v>
      </c>
      <c r="C48" s="36" t="s">
        <v>61</v>
      </c>
      <c r="D48" s="17"/>
      <c r="E48" s="38"/>
    </row>
    <row r="49" spans="2:8" s="36" customFormat="1" ht="20.100000000000001" customHeight="1" x14ac:dyDescent="0.25">
      <c r="C49" s="14" t="s">
        <v>62</v>
      </c>
      <c r="D49" s="17" t="s">
        <v>63</v>
      </c>
      <c r="E49" s="38">
        <f>260+1970</f>
        <v>2230</v>
      </c>
      <c r="F49" s="57"/>
      <c r="G49" s="25"/>
      <c r="H49" s="43">
        <f t="shared" ref="H49:H53" si="1">E49*F49</f>
        <v>0</v>
      </c>
    </row>
    <row r="50" spans="2:8" s="36" customFormat="1" ht="20.100000000000001" customHeight="1" x14ac:dyDescent="0.25">
      <c r="C50" s="14" t="s">
        <v>64</v>
      </c>
      <c r="D50" s="17" t="s">
        <v>63</v>
      </c>
      <c r="E50" s="38">
        <v>1100</v>
      </c>
      <c r="F50" s="57"/>
      <c r="G50" s="25"/>
      <c r="H50" s="43">
        <f t="shared" si="1"/>
        <v>0</v>
      </c>
    </row>
    <row r="51" spans="2:8" s="36" customFormat="1" ht="20.100000000000001" customHeight="1" x14ac:dyDescent="0.25">
      <c r="C51" s="14" t="s">
        <v>149</v>
      </c>
      <c r="D51" s="17" t="s">
        <v>63</v>
      </c>
      <c r="E51" s="38">
        <f>0+640</f>
        <v>640</v>
      </c>
      <c r="F51" s="57"/>
      <c r="G51" s="25"/>
      <c r="H51" s="43">
        <f t="shared" si="1"/>
        <v>0</v>
      </c>
    </row>
    <row r="52" spans="2:8" s="36" customFormat="1" ht="20.100000000000001" customHeight="1" x14ac:dyDescent="0.25">
      <c r="C52" s="14" t="s">
        <v>65</v>
      </c>
      <c r="D52" s="17" t="s">
        <v>63</v>
      </c>
      <c r="E52" s="38">
        <f>900+140</f>
        <v>1040</v>
      </c>
      <c r="F52" s="57"/>
      <c r="G52" s="25"/>
      <c r="H52" s="43">
        <f t="shared" si="1"/>
        <v>0</v>
      </c>
    </row>
    <row r="53" spans="2:8" s="36" customFormat="1" ht="20.100000000000001" customHeight="1" x14ac:dyDescent="0.25">
      <c r="B53" s="36" t="s">
        <v>66</v>
      </c>
      <c r="C53" s="36" t="s">
        <v>67</v>
      </c>
      <c r="D53" s="17" t="s">
        <v>63</v>
      </c>
      <c r="E53" s="38">
        <v>170</v>
      </c>
      <c r="F53" s="43"/>
      <c r="G53" s="25"/>
      <c r="H53" s="43">
        <f t="shared" si="1"/>
        <v>0</v>
      </c>
    </row>
    <row r="54" spans="2:8" s="36" customFormat="1" ht="20.100000000000001" customHeight="1" x14ac:dyDescent="0.2">
      <c r="B54" s="36" t="s">
        <v>68</v>
      </c>
      <c r="C54" s="36" t="s">
        <v>69</v>
      </c>
      <c r="F54" s="67"/>
    </row>
    <row r="55" spans="2:8" s="36" customFormat="1" ht="20.100000000000001" customHeight="1" x14ac:dyDescent="0.25">
      <c r="C55" s="14" t="s">
        <v>70</v>
      </c>
      <c r="D55" s="17" t="s">
        <v>63</v>
      </c>
      <c r="E55" s="38">
        <v>600</v>
      </c>
      <c r="F55" s="57"/>
      <c r="G55" s="25"/>
      <c r="H55" s="43">
        <f>E55*F55</f>
        <v>0</v>
      </c>
    </row>
    <row r="56" spans="2:8" s="36" customFormat="1" ht="20.100000000000001" customHeight="1" x14ac:dyDescent="0.25">
      <c r="C56" s="14" t="s">
        <v>71</v>
      </c>
      <c r="D56" s="17" t="s">
        <v>63</v>
      </c>
      <c r="E56" s="38">
        <f>110+680</f>
        <v>790</v>
      </c>
      <c r="F56" s="57"/>
      <c r="G56" s="25"/>
      <c r="H56" s="43">
        <f t="shared" ref="H56:H64" si="2">E56*F56</f>
        <v>0</v>
      </c>
    </row>
    <row r="57" spans="2:8" s="36" customFormat="1" ht="20.100000000000001" customHeight="1" x14ac:dyDescent="0.25">
      <c r="C57" s="14" t="s">
        <v>72</v>
      </c>
      <c r="D57" s="17" t="s">
        <v>63</v>
      </c>
      <c r="E57" s="38">
        <f>2+100</f>
        <v>102</v>
      </c>
      <c r="F57" s="57"/>
      <c r="G57" s="25"/>
      <c r="H57" s="43">
        <f t="shared" si="2"/>
        <v>0</v>
      </c>
    </row>
    <row r="58" spans="2:8" s="36" customFormat="1" ht="20.100000000000001" customHeight="1" x14ac:dyDescent="0.25">
      <c r="B58" s="36" t="s">
        <v>73</v>
      </c>
      <c r="C58" s="36" t="s">
        <v>74</v>
      </c>
      <c r="D58" s="17" t="s">
        <v>63</v>
      </c>
      <c r="E58" s="38">
        <v>1</v>
      </c>
      <c r="F58" s="57"/>
      <c r="G58" s="25"/>
      <c r="H58" s="43">
        <f t="shared" si="2"/>
        <v>0</v>
      </c>
    </row>
    <row r="59" spans="2:8" s="36" customFormat="1" ht="20.100000000000001" customHeight="1" x14ac:dyDescent="0.25">
      <c r="B59" s="36" t="s">
        <v>75</v>
      </c>
      <c r="C59" s="36" t="s">
        <v>76</v>
      </c>
      <c r="D59" s="17" t="s">
        <v>63</v>
      </c>
      <c r="E59" s="38">
        <v>195</v>
      </c>
      <c r="F59" s="57"/>
      <c r="G59" s="25"/>
      <c r="H59" s="43">
        <f t="shared" si="2"/>
        <v>0</v>
      </c>
    </row>
    <row r="60" spans="2:8" s="36" customFormat="1" ht="20.100000000000001" customHeight="1" x14ac:dyDescent="0.25">
      <c r="B60" s="36" t="s">
        <v>77</v>
      </c>
      <c r="C60" s="36" t="s">
        <v>78</v>
      </c>
      <c r="D60" s="56" t="s">
        <v>54</v>
      </c>
      <c r="E60" s="38">
        <f>320+32</f>
        <v>352</v>
      </c>
      <c r="F60" s="57"/>
      <c r="G60" s="25"/>
      <c r="H60" s="43">
        <f t="shared" si="2"/>
        <v>0</v>
      </c>
    </row>
    <row r="61" spans="2:8" s="36" customFormat="1" ht="20.100000000000001" customHeight="1" x14ac:dyDescent="0.25">
      <c r="B61" s="36" t="s">
        <v>79</v>
      </c>
      <c r="C61" s="36" t="s">
        <v>151</v>
      </c>
      <c r="D61" s="56"/>
      <c r="E61" s="38"/>
      <c r="F61" s="67"/>
    </row>
    <row r="62" spans="2:8" s="36" customFormat="1" ht="20.100000000000001" customHeight="1" x14ac:dyDescent="0.25">
      <c r="C62" s="14" t="s">
        <v>152</v>
      </c>
      <c r="D62" s="17" t="s">
        <v>50</v>
      </c>
      <c r="E62" s="38">
        <f>0+3</f>
        <v>3</v>
      </c>
      <c r="F62" s="57"/>
      <c r="G62" s="25"/>
      <c r="H62" s="43">
        <f t="shared" ref="H62:H63" si="3">E62*F62</f>
        <v>0</v>
      </c>
    </row>
    <row r="63" spans="2:8" s="36" customFormat="1" ht="20.100000000000001" customHeight="1" x14ac:dyDescent="0.25">
      <c r="C63" s="14" t="s">
        <v>153</v>
      </c>
      <c r="D63" s="17" t="s">
        <v>22</v>
      </c>
      <c r="E63" s="38">
        <f>0+170</f>
        <v>170</v>
      </c>
      <c r="F63" s="57"/>
      <c r="G63" s="25"/>
      <c r="H63" s="43">
        <f t="shared" si="3"/>
        <v>0</v>
      </c>
    </row>
    <row r="64" spans="2:8" s="36" customFormat="1" ht="20.100000000000001" customHeight="1" x14ac:dyDescent="0.25">
      <c r="B64" s="36" t="s">
        <v>150</v>
      </c>
      <c r="C64" s="36" t="s">
        <v>80</v>
      </c>
      <c r="D64" s="56" t="s">
        <v>22</v>
      </c>
      <c r="E64" s="38">
        <v>10</v>
      </c>
      <c r="F64" s="57"/>
      <c r="G64" s="25"/>
      <c r="H64" s="43">
        <f t="shared" si="2"/>
        <v>0</v>
      </c>
    </row>
    <row r="65" spans="2:8" s="36" customFormat="1" ht="20.100000000000001" customHeight="1" x14ac:dyDescent="0.25">
      <c r="C65" s="15" t="str">
        <f>B47</f>
        <v xml:space="preserve"> 2.2</v>
      </c>
      <c r="D65" s="17"/>
      <c r="E65" s="14" t="s">
        <v>27</v>
      </c>
      <c r="F65" s="24"/>
      <c r="G65" s="25"/>
      <c r="H65" s="20">
        <f>SUM(H48:H64)</f>
        <v>0</v>
      </c>
    </row>
    <row r="66" spans="2:8" s="36" customFormat="1" ht="20.100000000000001" customHeight="1" x14ac:dyDescent="0.25">
      <c r="B66" s="52" t="s">
        <v>81</v>
      </c>
      <c r="C66" s="36" t="s">
        <v>82</v>
      </c>
      <c r="D66" s="17"/>
      <c r="E66" s="38"/>
      <c r="F66" s="47"/>
      <c r="G66" s="25"/>
      <c r="H66" s="13"/>
    </row>
    <row r="67" spans="2:8" s="36" customFormat="1" ht="20.100000000000001" customHeight="1" x14ac:dyDescent="0.2">
      <c r="B67" s="36" t="s">
        <v>83</v>
      </c>
      <c r="C67" s="36" t="s">
        <v>84</v>
      </c>
    </row>
    <row r="68" spans="2:8" s="36" customFormat="1" ht="20.100000000000001" customHeight="1" x14ac:dyDescent="0.25">
      <c r="C68" s="14" t="s">
        <v>85</v>
      </c>
      <c r="D68" s="56" t="s">
        <v>54</v>
      </c>
      <c r="E68" s="38">
        <f>10+20</f>
        <v>30</v>
      </c>
      <c r="F68" s="57"/>
      <c r="G68" s="25"/>
      <c r="H68" s="43">
        <f>E68*F68</f>
        <v>0</v>
      </c>
    </row>
    <row r="69" spans="2:8" s="36" customFormat="1" ht="20.100000000000001" customHeight="1" x14ac:dyDescent="0.25">
      <c r="C69" s="14" t="s">
        <v>86</v>
      </c>
      <c r="D69" s="56" t="s">
        <v>54</v>
      </c>
      <c r="E69" s="38">
        <f>320+12</f>
        <v>332</v>
      </c>
      <c r="F69" s="57"/>
      <c r="G69" s="25"/>
      <c r="H69" s="43">
        <f>E69*F69</f>
        <v>0</v>
      </c>
    </row>
    <row r="70" spans="2:8" s="36" customFormat="1" ht="20.100000000000001" customHeight="1" x14ac:dyDescent="0.25">
      <c r="B70" s="36" t="s">
        <v>87</v>
      </c>
      <c r="C70" s="36" t="s">
        <v>88</v>
      </c>
      <c r="D70" s="56" t="s">
        <v>54</v>
      </c>
      <c r="E70" s="38">
        <v>6</v>
      </c>
      <c r="F70" s="57"/>
      <c r="G70" s="25"/>
      <c r="H70" s="43">
        <f t="shared" ref="H70:H81" si="4">E70*F70</f>
        <v>0</v>
      </c>
    </row>
    <row r="71" spans="2:8" s="36" customFormat="1" ht="20.100000000000001" customHeight="1" x14ac:dyDescent="0.25">
      <c r="B71" s="36" t="s">
        <v>89</v>
      </c>
      <c r="C71" s="36" t="s">
        <v>90</v>
      </c>
      <c r="D71" s="56" t="s">
        <v>22</v>
      </c>
      <c r="E71" s="38">
        <f>3+3</f>
        <v>6</v>
      </c>
      <c r="F71" s="57"/>
      <c r="G71" s="25"/>
      <c r="H71" s="43">
        <f t="shared" si="4"/>
        <v>0</v>
      </c>
    </row>
    <row r="72" spans="2:8" s="36" customFormat="1" ht="20.100000000000001" customHeight="1" x14ac:dyDescent="0.25">
      <c r="B72" s="36" t="s">
        <v>91</v>
      </c>
      <c r="C72" s="36" t="s">
        <v>143</v>
      </c>
      <c r="D72" s="56"/>
      <c r="E72" s="38"/>
      <c r="F72" s="67"/>
    </row>
    <row r="73" spans="2:8" s="36" customFormat="1" ht="20.100000000000001" customHeight="1" x14ac:dyDescent="0.25">
      <c r="C73" s="14" t="s">
        <v>144</v>
      </c>
      <c r="D73" s="56" t="s">
        <v>50</v>
      </c>
      <c r="E73" s="38">
        <v>1</v>
      </c>
      <c r="F73" s="57"/>
      <c r="G73" s="25"/>
      <c r="H73" s="43">
        <f t="shared" si="4"/>
        <v>0</v>
      </c>
    </row>
    <row r="74" spans="2:8" s="36" customFormat="1" ht="20.100000000000001" customHeight="1" x14ac:dyDescent="0.25">
      <c r="C74" s="14" t="s">
        <v>145</v>
      </c>
      <c r="D74" s="56" t="s">
        <v>50</v>
      </c>
      <c r="E74" s="38">
        <v>4</v>
      </c>
      <c r="F74" s="57"/>
      <c r="G74" s="25"/>
      <c r="H74" s="43">
        <f t="shared" si="4"/>
        <v>0</v>
      </c>
    </row>
    <row r="75" spans="2:8" s="36" customFormat="1" ht="20.100000000000001" customHeight="1" x14ac:dyDescent="0.25">
      <c r="B75" s="36" t="s">
        <v>93</v>
      </c>
      <c r="C75" s="36" t="s">
        <v>92</v>
      </c>
      <c r="D75" s="56" t="s">
        <v>54</v>
      </c>
      <c r="E75" s="38">
        <f>300+340</f>
        <v>640</v>
      </c>
      <c r="F75" s="57"/>
      <c r="G75" s="25"/>
      <c r="H75" s="43">
        <f t="shared" si="4"/>
        <v>0</v>
      </c>
    </row>
    <row r="76" spans="2:8" s="36" customFormat="1" ht="20.100000000000001" customHeight="1" x14ac:dyDescent="0.25">
      <c r="B76" s="36" t="s">
        <v>95</v>
      </c>
      <c r="C76" s="36" t="s">
        <v>94</v>
      </c>
      <c r="D76" s="56" t="s">
        <v>54</v>
      </c>
      <c r="E76" s="38">
        <v>300</v>
      </c>
      <c r="F76" s="57"/>
      <c r="G76" s="25"/>
      <c r="H76" s="43">
        <f t="shared" si="4"/>
        <v>0</v>
      </c>
    </row>
    <row r="77" spans="2:8" s="36" customFormat="1" ht="20.100000000000001" customHeight="1" x14ac:dyDescent="0.25">
      <c r="B77" s="36" t="s">
        <v>99</v>
      </c>
      <c r="C77" s="36" t="s">
        <v>148</v>
      </c>
      <c r="D77" s="56" t="s">
        <v>54</v>
      </c>
      <c r="E77" s="38">
        <v>920</v>
      </c>
      <c r="F77" s="57"/>
      <c r="G77" s="25"/>
      <c r="H77" s="43">
        <f t="shared" ref="H77" si="5">E77*F77</f>
        <v>0</v>
      </c>
    </row>
    <row r="78" spans="2:8" ht="20.100000000000001" customHeight="1" x14ac:dyDescent="0.25">
      <c r="B78" s="36" t="s">
        <v>146</v>
      </c>
      <c r="C78" s="36" t="s">
        <v>96</v>
      </c>
      <c r="D78" s="14"/>
      <c r="E78" s="14"/>
      <c r="F78" s="14"/>
      <c r="G78" s="14"/>
      <c r="H78" s="14"/>
    </row>
    <row r="79" spans="2:8" ht="20.100000000000001" customHeight="1" x14ac:dyDescent="0.25">
      <c r="C79" s="14" t="s">
        <v>97</v>
      </c>
      <c r="D79" s="17" t="s">
        <v>63</v>
      </c>
      <c r="E79" s="38">
        <v>10</v>
      </c>
      <c r="F79" s="57"/>
      <c r="G79" s="25"/>
      <c r="H79" s="43">
        <f t="shared" si="4"/>
        <v>0</v>
      </c>
    </row>
    <row r="80" spans="2:8" ht="20.100000000000001" customHeight="1" x14ac:dyDescent="0.25">
      <c r="B80" s="36"/>
      <c r="C80" s="14" t="s">
        <v>98</v>
      </c>
      <c r="D80" s="56" t="s">
        <v>54</v>
      </c>
      <c r="E80" s="38">
        <v>14</v>
      </c>
      <c r="F80" s="57"/>
      <c r="G80" s="25"/>
      <c r="H80" s="43">
        <f t="shared" si="4"/>
        <v>0</v>
      </c>
    </row>
    <row r="81" spans="2:8" ht="20.100000000000001" customHeight="1" x14ac:dyDescent="0.25">
      <c r="B81" s="36" t="s">
        <v>147</v>
      </c>
      <c r="C81" s="36" t="s">
        <v>100</v>
      </c>
      <c r="D81" s="56" t="s">
        <v>50</v>
      </c>
      <c r="E81" s="38">
        <v>8</v>
      </c>
      <c r="F81" s="57"/>
      <c r="G81" s="25"/>
      <c r="H81" s="43">
        <f t="shared" si="4"/>
        <v>0</v>
      </c>
    </row>
    <row r="82" spans="2:8" s="36" customFormat="1" ht="20.100000000000001" customHeight="1" x14ac:dyDescent="0.25">
      <c r="C82" s="15" t="str">
        <f>B66</f>
        <v xml:space="preserve"> 2.3</v>
      </c>
      <c r="D82" s="23"/>
      <c r="E82" s="14" t="s">
        <v>27</v>
      </c>
      <c r="F82" s="24"/>
      <c r="G82" s="44"/>
      <c r="H82" s="45">
        <f>SUM(H68:H81)</f>
        <v>0</v>
      </c>
    </row>
    <row r="83" spans="2:8" s="36" customFormat="1" ht="20.100000000000001" customHeight="1" x14ac:dyDescent="0.25">
      <c r="B83" s="52" t="s">
        <v>101</v>
      </c>
      <c r="C83" s="36" t="s">
        <v>102</v>
      </c>
      <c r="D83" s="17"/>
      <c r="E83" s="38"/>
      <c r="F83" s="47"/>
      <c r="G83" s="25"/>
      <c r="H83" s="13"/>
    </row>
    <row r="84" spans="2:8" s="36" customFormat="1" ht="20.100000000000001" customHeight="1" x14ac:dyDescent="0.2">
      <c r="B84" s="36" t="s">
        <v>103</v>
      </c>
      <c r="C84" s="36" t="s">
        <v>104</v>
      </c>
    </row>
    <row r="85" spans="2:8" s="36" customFormat="1" ht="20.100000000000001" customHeight="1" x14ac:dyDescent="0.25">
      <c r="C85" s="14" t="s">
        <v>105</v>
      </c>
      <c r="D85" s="56" t="s">
        <v>22</v>
      </c>
      <c r="E85" s="38">
        <v>145</v>
      </c>
      <c r="F85" s="57"/>
      <c r="G85" s="25"/>
      <c r="H85" s="43">
        <f t="shared" ref="H85" si="6">E85*F85</f>
        <v>0</v>
      </c>
    </row>
    <row r="86" spans="2:8" s="36" customFormat="1" ht="20.100000000000001" customHeight="1" x14ac:dyDescent="0.25">
      <c r="B86" s="36" t="s">
        <v>106</v>
      </c>
      <c r="C86" s="36" t="s">
        <v>107</v>
      </c>
      <c r="D86" s="56"/>
      <c r="E86" s="38"/>
    </row>
    <row r="87" spans="2:8" s="36" customFormat="1" ht="20.100000000000001" customHeight="1" x14ac:dyDescent="0.25">
      <c r="C87" s="14" t="s">
        <v>108</v>
      </c>
      <c r="D87" s="56" t="s">
        <v>22</v>
      </c>
      <c r="E87" s="38">
        <v>145</v>
      </c>
      <c r="F87" s="57"/>
      <c r="G87" s="25"/>
      <c r="H87" s="43">
        <f t="shared" ref="H87" si="7">E87*F87</f>
        <v>0</v>
      </c>
    </row>
    <row r="88" spans="2:8" s="36" customFormat="1" ht="20.100000000000001" customHeight="1" x14ac:dyDescent="0.25">
      <c r="B88" s="36" t="s">
        <v>109</v>
      </c>
      <c r="C88" s="36" t="s">
        <v>154</v>
      </c>
      <c r="D88" s="56"/>
      <c r="E88" s="38"/>
      <c r="F88" s="47"/>
      <c r="G88" s="25"/>
      <c r="H88" s="13"/>
    </row>
    <row r="89" spans="2:8" s="36" customFormat="1" ht="20.100000000000001" customHeight="1" x14ac:dyDescent="0.25">
      <c r="C89" s="14" t="s">
        <v>155</v>
      </c>
      <c r="D89" s="56" t="s">
        <v>22</v>
      </c>
      <c r="E89" s="38">
        <v>1</v>
      </c>
      <c r="F89" s="57"/>
      <c r="G89" s="25"/>
      <c r="H89" s="43">
        <f t="shared" ref="H89:H90" si="8">E89*F89</f>
        <v>0</v>
      </c>
    </row>
    <row r="90" spans="2:8" s="36" customFormat="1" ht="20.100000000000001" customHeight="1" x14ac:dyDescent="0.25">
      <c r="C90" s="14" t="s">
        <v>156</v>
      </c>
      <c r="D90" s="56" t="s">
        <v>22</v>
      </c>
      <c r="E90" s="38">
        <v>695</v>
      </c>
      <c r="F90" s="57"/>
      <c r="G90" s="25"/>
      <c r="H90" s="43">
        <f t="shared" si="8"/>
        <v>0</v>
      </c>
    </row>
    <row r="91" spans="2:8" s="36" customFormat="1" ht="20.100000000000001" customHeight="1" x14ac:dyDescent="0.25">
      <c r="B91" s="36" t="s">
        <v>111</v>
      </c>
      <c r="C91" s="36" t="s">
        <v>157</v>
      </c>
      <c r="D91" s="56"/>
      <c r="E91" s="38"/>
      <c r="F91" s="47"/>
      <c r="G91" s="25"/>
      <c r="H91" s="13"/>
    </row>
    <row r="92" spans="2:8" s="36" customFormat="1" ht="20.100000000000001" customHeight="1" x14ac:dyDescent="0.25">
      <c r="C92" s="69" t="s">
        <v>158</v>
      </c>
      <c r="D92" s="56" t="s">
        <v>50</v>
      </c>
      <c r="E92" s="38">
        <v>1</v>
      </c>
      <c r="F92" s="57"/>
      <c r="G92" s="25"/>
      <c r="H92" s="43">
        <f t="shared" ref="H92" si="9">E92*F92</f>
        <v>0</v>
      </c>
    </row>
    <row r="93" spans="2:8" s="36" customFormat="1" ht="20.100000000000001" customHeight="1" x14ac:dyDescent="0.25">
      <c r="B93" s="36" t="s">
        <v>114</v>
      </c>
      <c r="C93" s="36" t="s">
        <v>159</v>
      </c>
      <c r="D93" s="56"/>
      <c r="E93" s="38"/>
      <c r="F93" s="47"/>
      <c r="G93" s="25"/>
      <c r="H93" s="13"/>
    </row>
    <row r="94" spans="2:8" s="36" customFormat="1" ht="20.100000000000001" customHeight="1" x14ac:dyDescent="0.25">
      <c r="C94" s="69" t="s">
        <v>160</v>
      </c>
      <c r="D94" s="56" t="s">
        <v>50</v>
      </c>
      <c r="E94" s="38">
        <v>2</v>
      </c>
      <c r="F94" s="57"/>
      <c r="G94" s="25"/>
      <c r="H94" s="43">
        <f t="shared" ref="H94" si="10">E94*F94</f>
        <v>0</v>
      </c>
    </row>
    <row r="95" spans="2:8" s="36" customFormat="1" ht="20.100000000000001" customHeight="1" x14ac:dyDescent="0.25">
      <c r="B95" s="36" t="s">
        <v>123</v>
      </c>
      <c r="C95" s="36" t="s">
        <v>161</v>
      </c>
      <c r="D95" s="56"/>
      <c r="E95" s="38"/>
      <c r="F95" s="47"/>
      <c r="G95" s="25"/>
      <c r="H95" s="13"/>
    </row>
    <row r="96" spans="2:8" s="36" customFormat="1" ht="20.100000000000001" customHeight="1" x14ac:dyDescent="0.25">
      <c r="C96" s="69" t="s">
        <v>162</v>
      </c>
      <c r="D96" s="56" t="s">
        <v>22</v>
      </c>
      <c r="E96" s="38">
        <v>695</v>
      </c>
      <c r="F96" s="57"/>
      <c r="G96" s="25"/>
      <c r="H96" s="43">
        <f t="shared" ref="H96" si="11">E96*F96</f>
        <v>0</v>
      </c>
    </row>
    <row r="97" spans="2:8" s="36" customFormat="1" ht="20.100000000000001" customHeight="1" x14ac:dyDescent="0.25">
      <c r="B97" s="36" t="s">
        <v>165</v>
      </c>
      <c r="C97" s="36" t="s">
        <v>163</v>
      </c>
      <c r="D97" s="56"/>
      <c r="E97" s="38"/>
      <c r="G97" s="25"/>
    </row>
    <row r="98" spans="2:8" s="36" customFormat="1" ht="20.100000000000001" customHeight="1" x14ac:dyDescent="0.25">
      <c r="C98" s="14" t="s">
        <v>164</v>
      </c>
      <c r="D98" s="56" t="s">
        <v>50</v>
      </c>
      <c r="E98" s="38">
        <v>1</v>
      </c>
      <c r="F98" s="57"/>
      <c r="G98" s="25"/>
      <c r="H98" s="43">
        <f>E98*F98</f>
        <v>0</v>
      </c>
    </row>
    <row r="99" spans="2:8" s="36" customFormat="1" ht="20.100000000000001" customHeight="1" x14ac:dyDescent="0.25">
      <c r="B99" s="36" t="s">
        <v>166</v>
      </c>
      <c r="C99" s="36" t="s">
        <v>167</v>
      </c>
      <c r="D99" s="56"/>
      <c r="E99" s="38"/>
      <c r="G99" s="25"/>
    </row>
    <row r="100" spans="2:8" s="36" customFormat="1" ht="20.100000000000001" customHeight="1" x14ac:dyDescent="0.25">
      <c r="C100" s="14" t="s">
        <v>168</v>
      </c>
      <c r="D100" s="56" t="s">
        <v>22</v>
      </c>
      <c r="E100" s="38">
        <v>140</v>
      </c>
      <c r="F100" s="57"/>
      <c r="G100" s="25"/>
      <c r="H100" s="43">
        <f t="shared" ref="H100:H101" si="12">E100*F100</f>
        <v>0</v>
      </c>
    </row>
    <row r="101" spans="2:8" s="36" customFormat="1" ht="20.100000000000001" customHeight="1" x14ac:dyDescent="0.25">
      <c r="C101" s="14" t="s">
        <v>110</v>
      </c>
      <c r="D101" s="56" t="s">
        <v>22</v>
      </c>
      <c r="E101" s="38">
        <v>140</v>
      </c>
      <c r="F101" s="57"/>
      <c r="G101" s="25"/>
      <c r="H101" s="43">
        <f t="shared" si="12"/>
        <v>0</v>
      </c>
    </row>
    <row r="102" spans="2:8" s="36" customFormat="1" ht="20.100000000000001" customHeight="1" x14ac:dyDescent="0.25">
      <c r="B102" s="36" t="s">
        <v>169</v>
      </c>
      <c r="C102" s="36" t="s">
        <v>112</v>
      </c>
      <c r="D102" s="56"/>
      <c r="E102" s="38"/>
      <c r="G102" s="25"/>
    </row>
    <row r="103" spans="2:8" s="36" customFormat="1" ht="20.100000000000001" customHeight="1" x14ac:dyDescent="0.25">
      <c r="C103" s="14" t="s">
        <v>113</v>
      </c>
      <c r="D103" s="56" t="s">
        <v>22</v>
      </c>
      <c r="E103" s="38">
        <v>130</v>
      </c>
      <c r="F103" s="57"/>
      <c r="G103" s="25"/>
      <c r="H103" s="43">
        <f t="shared" ref="H103" si="13">E103*F103</f>
        <v>0</v>
      </c>
    </row>
    <row r="104" spans="2:8" s="36" customFormat="1" ht="20.100000000000001" customHeight="1" x14ac:dyDescent="0.25">
      <c r="B104" s="36" t="s">
        <v>170</v>
      </c>
      <c r="C104" s="36" t="s">
        <v>115</v>
      </c>
      <c r="D104" s="56"/>
      <c r="E104" s="38"/>
      <c r="G104" s="25"/>
    </row>
    <row r="105" spans="2:8" s="36" customFormat="1" ht="20.100000000000001" customHeight="1" x14ac:dyDescent="0.25">
      <c r="C105" s="14" t="s">
        <v>116</v>
      </c>
      <c r="D105" s="56" t="s">
        <v>22</v>
      </c>
      <c r="E105" s="38">
        <v>25</v>
      </c>
      <c r="F105" s="57"/>
      <c r="G105" s="25"/>
      <c r="H105" s="43">
        <f t="shared" ref="H105:H112" si="14">E105*F105</f>
        <v>0</v>
      </c>
    </row>
    <row r="106" spans="2:8" s="36" customFormat="1" ht="20.100000000000001" customHeight="1" x14ac:dyDescent="0.25">
      <c r="C106" s="14" t="s">
        <v>117</v>
      </c>
      <c r="D106" s="56" t="s">
        <v>22</v>
      </c>
      <c r="E106" s="38">
        <v>400</v>
      </c>
      <c r="F106" s="57"/>
      <c r="G106" s="25"/>
      <c r="H106" s="43">
        <f t="shared" si="14"/>
        <v>0</v>
      </c>
    </row>
    <row r="107" spans="2:8" s="36" customFormat="1" ht="30" x14ac:dyDescent="0.25">
      <c r="C107" s="71" t="s">
        <v>173</v>
      </c>
      <c r="D107" s="56" t="s">
        <v>18</v>
      </c>
      <c r="E107" s="38">
        <v>1</v>
      </c>
      <c r="F107" s="57"/>
      <c r="G107" s="25"/>
      <c r="H107" s="43">
        <f t="shared" si="14"/>
        <v>0</v>
      </c>
    </row>
    <row r="108" spans="2:8" s="36" customFormat="1" ht="20.100000000000001" customHeight="1" x14ac:dyDescent="0.25">
      <c r="C108" s="14" t="s">
        <v>118</v>
      </c>
      <c r="D108" s="56" t="s">
        <v>119</v>
      </c>
      <c r="E108" s="38">
        <v>90</v>
      </c>
      <c r="F108" s="57"/>
      <c r="G108" s="25"/>
      <c r="H108" s="43">
        <f t="shared" si="14"/>
        <v>0</v>
      </c>
    </row>
    <row r="109" spans="2:8" s="36" customFormat="1" ht="20.100000000000001" customHeight="1" x14ac:dyDescent="0.25">
      <c r="C109" s="14" t="s">
        <v>120</v>
      </c>
      <c r="D109" s="56" t="s">
        <v>50</v>
      </c>
      <c r="E109" s="38">
        <v>1</v>
      </c>
      <c r="F109" s="57"/>
      <c r="G109" s="25"/>
      <c r="H109" s="43">
        <f t="shared" si="14"/>
        <v>0</v>
      </c>
    </row>
    <row r="110" spans="2:8" s="36" customFormat="1" ht="20.100000000000001" customHeight="1" x14ac:dyDescent="0.25">
      <c r="C110" s="14" t="s">
        <v>121</v>
      </c>
      <c r="D110" s="56" t="s">
        <v>122</v>
      </c>
      <c r="E110" s="38">
        <v>80</v>
      </c>
      <c r="F110" s="57"/>
      <c r="G110" s="25"/>
      <c r="H110" s="43">
        <f t="shared" si="14"/>
        <v>0</v>
      </c>
    </row>
    <row r="111" spans="2:8" ht="20.100000000000001" customHeight="1" x14ac:dyDescent="0.25">
      <c r="B111" s="36" t="s">
        <v>171</v>
      </c>
      <c r="C111" s="36" t="s">
        <v>124</v>
      </c>
      <c r="D111" s="14"/>
      <c r="E111" s="14"/>
      <c r="F111" s="14"/>
      <c r="G111" s="25"/>
      <c r="H111" s="14"/>
    </row>
    <row r="112" spans="2:8" ht="20.100000000000001" customHeight="1" x14ac:dyDescent="0.25">
      <c r="B112" s="36"/>
      <c r="C112" s="14" t="s">
        <v>125</v>
      </c>
      <c r="D112" s="17" t="s">
        <v>18</v>
      </c>
      <c r="E112" s="38">
        <v>1</v>
      </c>
      <c r="F112" s="57"/>
      <c r="G112" s="25"/>
      <c r="H112" s="43">
        <f t="shared" si="14"/>
        <v>0</v>
      </c>
    </row>
    <row r="113" spans="2:8" s="36" customFormat="1" ht="20.100000000000001" customHeight="1" x14ac:dyDescent="0.25">
      <c r="C113" s="15" t="str">
        <f>B83</f>
        <v xml:space="preserve"> 2.4</v>
      </c>
      <c r="D113" s="23"/>
      <c r="E113" s="14" t="s">
        <v>27</v>
      </c>
      <c r="F113" s="24"/>
      <c r="G113" s="44"/>
      <c r="H113" s="45">
        <f>SUM(H85:H112)</f>
        <v>0</v>
      </c>
    </row>
    <row r="114" spans="2:8" s="36" customFormat="1" ht="20.100000000000001" customHeight="1" x14ac:dyDescent="0.25">
      <c r="B114" s="52" t="s">
        <v>126</v>
      </c>
      <c r="C114" s="36" t="s">
        <v>127</v>
      </c>
      <c r="D114" s="17"/>
      <c r="E114" s="38"/>
      <c r="F114" s="47"/>
      <c r="G114" s="25"/>
      <c r="H114" s="13"/>
    </row>
    <row r="115" spans="2:8" s="36" customFormat="1" ht="20.100000000000001" customHeight="1" x14ac:dyDescent="0.25">
      <c r="B115" s="36" t="s">
        <v>128</v>
      </c>
      <c r="C115" s="36" t="s">
        <v>129</v>
      </c>
      <c r="D115" s="56"/>
      <c r="E115" s="38"/>
    </row>
    <row r="116" spans="2:8" s="36" customFormat="1" ht="20.100000000000001" customHeight="1" x14ac:dyDescent="0.25">
      <c r="C116" s="14" t="s">
        <v>129</v>
      </c>
      <c r="D116" s="56" t="s">
        <v>18</v>
      </c>
      <c r="E116" s="38">
        <v>1</v>
      </c>
      <c r="F116" s="57"/>
      <c r="G116" s="25"/>
      <c r="H116" s="43">
        <f>E116*F116</f>
        <v>0</v>
      </c>
    </row>
    <row r="117" spans="2:8" s="36" customFormat="1" ht="20.100000000000001" customHeight="1" x14ac:dyDescent="0.25">
      <c r="C117" s="14" t="s">
        <v>130</v>
      </c>
      <c r="D117" s="56" t="s">
        <v>18</v>
      </c>
      <c r="E117" s="38">
        <v>1</v>
      </c>
      <c r="F117" s="57"/>
      <c r="G117" s="25"/>
      <c r="H117" s="43">
        <f t="shared" ref="H117" si="15">E117*F117</f>
        <v>0</v>
      </c>
    </row>
    <row r="118" spans="2:8" s="36" customFormat="1" ht="20.100000000000001" customHeight="1" x14ac:dyDescent="0.25">
      <c r="B118" s="36" t="s">
        <v>131</v>
      </c>
      <c r="C118" s="36" t="s">
        <v>132</v>
      </c>
      <c r="D118" s="56"/>
      <c r="E118" s="38"/>
    </row>
    <row r="119" spans="2:8" s="36" customFormat="1" ht="20.100000000000001" customHeight="1" x14ac:dyDescent="0.25">
      <c r="C119" s="14" t="s">
        <v>132</v>
      </c>
      <c r="D119" s="56" t="s">
        <v>18</v>
      </c>
      <c r="E119" s="38">
        <v>1</v>
      </c>
      <c r="F119" s="57"/>
      <c r="G119" s="25"/>
      <c r="H119" s="43">
        <f t="shared" ref="H119:H120" si="16">E119*F119</f>
        <v>0</v>
      </c>
    </row>
    <row r="120" spans="2:8" s="36" customFormat="1" ht="20.100000000000001" customHeight="1" x14ac:dyDescent="0.25">
      <c r="C120" s="14" t="s">
        <v>133</v>
      </c>
      <c r="D120" s="56" t="s">
        <v>18</v>
      </c>
      <c r="E120" s="38">
        <v>1</v>
      </c>
      <c r="F120" s="66"/>
      <c r="G120" s="25"/>
      <c r="H120" s="43">
        <f t="shared" si="16"/>
        <v>0</v>
      </c>
    </row>
    <row r="121" spans="2:8" s="36" customFormat="1" ht="20.100000000000001" customHeight="1" x14ac:dyDescent="0.25">
      <c r="B121" s="36" t="s">
        <v>134</v>
      </c>
      <c r="C121" s="36" t="s">
        <v>135</v>
      </c>
      <c r="D121" s="56"/>
      <c r="E121" s="38"/>
    </row>
    <row r="122" spans="2:8" s="36" customFormat="1" ht="20.100000000000001" customHeight="1" x14ac:dyDescent="0.25">
      <c r="C122" s="14" t="s">
        <v>135</v>
      </c>
      <c r="D122" s="56" t="s">
        <v>18</v>
      </c>
      <c r="E122" s="38">
        <v>1</v>
      </c>
      <c r="F122" s="57"/>
      <c r="G122" s="25"/>
      <c r="H122" s="43">
        <f t="shared" ref="H122:H123" si="17">E122*F122</f>
        <v>0</v>
      </c>
    </row>
    <row r="123" spans="2:8" s="36" customFormat="1" ht="20.100000000000001" customHeight="1" x14ac:dyDescent="0.25">
      <c r="C123" s="14" t="s">
        <v>136</v>
      </c>
      <c r="D123" s="56" t="s">
        <v>18</v>
      </c>
      <c r="E123" s="38">
        <v>1</v>
      </c>
      <c r="F123" s="66"/>
      <c r="G123" s="25"/>
      <c r="H123" s="43">
        <f t="shared" si="17"/>
        <v>0</v>
      </c>
    </row>
    <row r="124" spans="2:8" ht="20.100000000000001" customHeight="1" x14ac:dyDescent="0.25">
      <c r="B124" s="39"/>
      <c r="C124" s="15" t="str">
        <f>B114</f>
        <v xml:space="preserve"> 2.5</v>
      </c>
      <c r="D124" s="23"/>
      <c r="E124" s="14" t="s">
        <v>27</v>
      </c>
      <c r="F124" s="24"/>
      <c r="G124" s="44"/>
      <c r="H124" s="45">
        <f>SUM(H116:H123)</f>
        <v>0</v>
      </c>
    </row>
  </sheetData>
  <sheetProtection selectLockedCells="1"/>
  <phoneticPr fontId="0" type="noConversion"/>
  <pageMargins left="0.55118110236220474" right="0.27559055118110237" top="0.86614173228346458" bottom="0.59055118110236227" header="0.43307086614173229" footer="0.23622047244094491"/>
  <pageSetup paperSize="9" scale="88" firstPageNumber="115" fitToHeight="9" orientation="portrait" useFirstPageNumber="1" horizontalDpi="1200" verticalDpi="1200" r:id="rId1"/>
  <headerFooter alignWithMargins="0">
    <oddHeader>&amp;C&amp;"Times New Roman,Bold"Hnoðraholtsbraut; Gatnagerð og lagnir&amp;R&amp;10Tilboðsbók</oddHeader>
    <oddFooter>&amp;C&amp;P</oddFooter>
  </headerFooter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158756-ee5c-474a-9d73-4a93adb5b310" xsi:nil="true"/>
    <lcf76f155ced4ddcb4097134ff3c332f xmlns="d7af6a6c-5f5b-427b-8520-b994929924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C38B0D0B881D4BB2BCEA13B54995D3" ma:contentTypeVersion="15" ma:contentTypeDescription="Create a new document." ma:contentTypeScope="" ma:versionID="5ee3dfafb88e229421e3255f050544f8">
  <xsd:schema xmlns:xsd="http://www.w3.org/2001/XMLSchema" xmlns:xs="http://www.w3.org/2001/XMLSchema" xmlns:p="http://schemas.microsoft.com/office/2006/metadata/properties" xmlns:ns2="d7af6a6c-5f5b-427b-8520-b994929924e4" xmlns:ns3="45158756-ee5c-474a-9d73-4a93adb5b310" targetNamespace="http://schemas.microsoft.com/office/2006/metadata/properties" ma:root="true" ma:fieldsID="ab155d40247c59b3ef3e10080ae07df5" ns2:_="" ns3:_="">
    <xsd:import namespace="d7af6a6c-5f5b-427b-8520-b994929924e4"/>
    <xsd:import namespace="45158756-ee5c-474a-9d73-4a93adb5b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6a6c-5f5b-427b-8520-b994929924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b076975-690e-419f-a919-c7a8cbac9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58756-ee5c-474a-9d73-4a93adb5b3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9909707-3e9c-4c99-ad8c-f047fbcd8610}" ma:internalName="TaxCatchAll" ma:showField="CatchAllData" ma:web="45158756-ee5c-474a-9d73-4a93adb5b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9CA379-B1F4-45B7-966B-8C5DFD41116C}">
  <ds:schemaRefs>
    <ds:schemaRef ds:uri="http://schemas.microsoft.com/office/2006/metadata/properties"/>
    <ds:schemaRef ds:uri="http://schemas.microsoft.com/office/infopath/2007/PartnerControls"/>
    <ds:schemaRef ds:uri="1a994538-1269-44da-b530-5032815ad09c"/>
    <ds:schemaRef ds:uri="6dde658d-7fb2-49c4-b0e2-a28e024ffd9c"/>
    <ds:schemaRef ds:uri="3d815d55-d4f1-4917-a2d6-8f3ac7defde3"/>
    <ds:schemaRef ds:uri="917c8f16-5bd7-42f2-8cfd-d3d3b3319cf0"/>
    <ds:schemaRef ds:uri="af0aa304-566e-4750-b11e-22b9c06e3397"/>
    <ds:schemaRef ds:uri="abbeec68-b05e-4e2e-88e5-2ac3e13fe809"/>
    <ds:schemaRef ds:uri="14bfd2bb-3d4a-4549-9197-f3410a8da64b"/>
  </ds:schemaRefs>
</ds:datastoreItem>
</file>

<file path=customXml/itemProps2.xml><?xml version="1.0" encoding="utf-8"?>
<ds:datastoreItem xmlns:ds="http://schemas.openxmlformats.org/officeDocument/2006/customXml" ds:itemID="{10BBAA02-8691-4304-B5B2-53DBEAA30B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D34D9-462C-49E8-8ED5-1025D55AE74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6E868C4-6C9E-40DD-A8E3-8B50A5DD5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Safnblað</vt:lpstr>
      <vt:lpstr>Tilboðsskrá</vt:lpstr>
      <vt:lpstr>Tilboðsskrá!_Toc292451354</vt:lpstr>
      <vt:lpstr>Tilboðsskrá!_Toc298906342</vt:lpstr>
      <vt:lpstr>Safnblað!Print_Area</vt:lpstr>
      <vt:lpstr>Tilboðsskrá!Print_Area</vt:lpstr>
      <vt:lpstr>Tilboðsskrá!Print_Titles</vt:lpstr>
      <vt:lpstr>Print_Titles</vt:lpstr>
    </vt:vector>
  </TitlesOfParts>
  <Manager/>
  <Company>Línuhönnun hf.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Guðmundur Guðnason</dc:creator>
  <cp:keywords/>
  <dc:description/>
  <cp:lastModifiedBy>Kristleifur Guðjónsson</cp:lastModifiedBy>
  <cp:revision/>
  <dcterms:created xsi:type="dcterms:W3CDTF">1998-06-09T08:46:39Z</dcterms:created>
  <dcterms:modified xsi:type="dcterms:W3CDTF">2025-05-27T21:49:09Z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nagedMetaDataCompanybe39457e">
    <vt:lpwstr>Garðabær</vt:lpwstr>
  </property>
  <property fmtid="{D5CDD505-2E9C-101B-9397-08002B2CF9AE}" pid="3" name="ManagedMetaDatawpProjecbb8f528e">
    <vt:lpwstr>2424-115</vt:lpwstr>
  </property>
  <property fmtid="{D5CDD505-2E9C-101B-9397-08002B2CF9AE}" pid="4" name="wpCreatedStage">
    <vt:lpwstr>Verkefnavinna</vt:lpwstr>
  </property>
  <property fmtid="{D5CDD505-2E9C-101B-9397-08002B2CF9AE}" pid="5" name="wpItemLocation">
    <vt:lpwstr>1f2345ff52cd45ad946ce18cf444a98c;4f10c4152bc44169865cb9aea2c0b633;1342;bc333dc250284a81867ff4f66c0034ee;26815;</vt:lpwstr>
  </property>
  <property fmtid="{D5CDD505-2E9C-101B-9397-08002B2CF9AE}" pid="6" name="wpTemplateId">
    <vt:lpwstr/>
  </property>
  <property fmtid="{D5CDD505-2E9C-101B-9397-08002B2CF9AE}" pid="7" name="ContentTypeId">
    <vt:lpwstr>0x0101008DC38B0D0B881D4BB2BCEA13B54995D3</vt:lpwstr>
  </property>
  <property fmtid="{D5CDD505-2E9C-101B-9397-08002B2CF9AE}" pid="8" name="display_urn:schemas-microsoft-com:office:office#Editor">
    <vt:lpwstr>Lára Kristín Þorvaldsdóttir</vt:lpwstr>
  </property>
  <property fmtid="{D5CDD505-2E9C-101B-9397-08002B2CF9AE}" pid="9" name="Order">
    <vt:lpwstr>15500.0000000000</vt:lpwstr>
  </property>
  <property fmtid="{D5CDD505-2E9C-101B-9397-08002B2CF9AE}" pid="10" name="display_urn:schemas-microsoft-com:office:office#Author">
    <vt:lpwstr>Lára Kristín Þorvaldsdóttir</vt:lpwstr>
  </property>
  <property fmtid="{D5CDD505-2E9C-101B-9397-08002B2CF9AE}" pid="11" name="speStatus">
    <vt:lpwstr/>
  </property>
  <property fmtid="{D5CDD505-2E9C-101B-9397-08002B2CF9AE}" pid="12" name="speApprovalDate">
    <vt:lpwstr/>
  </property>
  <property fmtid="{D5CDD505-2E9C-101B-9397-08002B2CF9AE}" pid="13" name="ReviewV2">
    <vt:lpwstr/>
  </property>
  <property fmtid="{D5CDD505-2E9C-101B-9397-08002B2CF9AE}" pid="14" name="speReviewer">
    <vt:lpwstr/>
  </property>
  <property fmtid="{D5CDD505-2E9C-101B-9397-08002B2CF9AE}" pid="15" name="display_urn:schemas-microsoft-com:office:office#wpProjectManager">
    <vt:lpwstr>Kristleifur Guðjónsson</vt:lpwstr>
  </property>
  <property fmtid="{D5CDD505-2E9C-101B-9397-08002B2CF9AE}" pid="16" name="MediaServiceImageTags">
    <vt:lpwstr/>
  </property>
</Properties>
</file>